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" sheetId="3" r:id="rId3"/>
    <sheet name="SUBTOTAL Comprehensive Example" sheetId="4" r:id="rId4"/>
    <sheet name="SUBTOTAL Sub-Totalling (Before)" sheetId="5" r:id="rId5"/>
    <sheet name="SUBTOTAL Sub-Totalling (After)" sheetId="6" r:id="rId6"/>
  </sheets>
  <definedNames>
    <definedName name="Excluded">'SUBTOTAL Comprehensive Example'!$M$15:$M$25</definedName>
    <definedName name="Function">'SUBTOTAL Comprehensive Example'!$N$15:$N$25</definedName>
    <definedName name="HL_Home">'Contents'!$B$1</definedName>
    <definedName name="Included">'SUBTOTAL Comprehensive Example'!$L$15:$L$25</definedName>
    <definedName name="Model_Name">'GC'!$C$10</definedName>
    <definedName name="_xlnm.Print_Area" localSheetId="1">'Contents'!$B$1:$Q$13</definedName>
    <definedName name="_xlnm.Print_Area" localSheetId="2">'Examples'!$B$1:$P$30</definedName>
    <definedName name="_xlnm.Print_Area" localSheetId="0">'GC'!$B$1:$P$30</definedName>
    <definedName name="_xlnm.Print_Area" localSheetId="3">'SUBTOTAL Comprehensive Example'!$A$1:$O$46</definedName>
    <definedName name="_xlnm.Print_Titles" localSheetId="1">'Contents'!$1:$7</definedName>
    <definedName name="_xlnm.Print_Titles" localSheetId="3">'SUBTOTAL Comprehensive Example'!$1:$5</definedName>
    <definedName name="SUBTOTAL_Function_Number">'SUBTOTAL Comprehensive Example'!$M$39</definedName>
    <definedName name="SUBTOTAL_Range">'SUBTOTAL Comprehensive Example'!$I$15:$I$35</definedName>
  </definedNames>
  <calcPr fullCalcOnLoad="1"/>
</workbook>
</file>

<file path=xl/sharedStrings.xml><?xml version="1.0" encoding="utf-8"?>
<sst xmlns="http://schemas.openxmlformats.org/spreadsheetml/2006/main" count="244" uniqueCount="76">
  <si>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</si>
  <si>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</si>
  <si>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</si>
  <si>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</si>
  <si>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</si>
  <si>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</si>
  <si>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</si>
  <si>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</si>
  <si>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</si>
  <si>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</si>
  <si>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</si>
  <si>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</si>
  <si>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</si>
  <si>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</si>
  <si>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</si>
  <si>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</si>
  <si>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</si>
  <si>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</si>
  <si>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</si>
  <si>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</si>
  <si>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</si>
  <si>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</si>
  <si>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</si>
  <si>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Simple Example</t>
  </si>
  <si>
    <t>Requirement</t>
  </si>
  <si>
    <t>SUBTOTAL Examples</t>
  </si>
  <si>
    <t>Simple illustrations of Excel's SUBTOTAL function.</t>
  </si>
  <si>
    <t>SUBTOTAL Comprehensive Example</t>
  </si>
  <si>
    <t>Date</t>
  </si>
  <si>
    <t>Customer</t>
  </si>
  <si>
    <t>Product</t>
  </si>
  <si>
    <t>Annie</t>
  </si>
  <si>
    <t>Brad</t>
  </si>
  <si>
    <t>Charlie</t>
  </si>
  <si>
    <t>Dipak</t>
  </si>
  <si>
    <t>A</t>
  </si>
  <si>
    <t>B</t>
  </si>
  <si>
    <t>D</t>
  </si>
  <si>
    <t>Price</t>
  </si>
  <si>
    <t>Function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</si>
  <si>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</si>
  <si>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</si>
  <si>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</si>
  <si>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</si>
  <si>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</si>
  <si>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</si>
  <si>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</si>
  <si>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</si>
  <si>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</si>
  <si>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</si>
  <si>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</si>
  <si>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Hidden Values</t>
  </si>
  <si>
    <t>Included</t>
  </si>
  <si>
    <t>Excluded</t>
  </si>
  <si>
    <t>SUBTOTAL Function Number</t>
  </si>
  <si>
    <t>Applied Example</t>
  </si>
  <si>
    <t>Data</t>
  </si>
  <si>
    <t>Amount Paid</t>
  </si>
  <si>
    <t>Grand Total</t>
  </si>
  <si>
    <t>Crosby</t>
  </si>
  <si>
    <t>Crosby Total</t>
  </si>
  <si>
    <t>Stills</t>
  </si>
  <si>
    <t>Stills Total</t>
  </si>
  <si>
    <t>Nash</t>
  </si>
  <si>
    <t>Nash Total</t>
  </si>
  <si>
    <t>Young</t>
  </si>
  <si>
    <t>Young Total</t>
  </si>
  <si>
    <t>W</t>
  </si>
  <si>
    <t>X</t>
  </si>
  <si>
    <t>Y</t>
  </si>
  <si>
    <t>Z</t>
  </si>
  <si>
    <t>b.</t>
  </si>
  <si>
    <t>Examples using SUBTOTAL.</t>
  </si>
  <si>
    <t>c.</t>
  </si>
  <si>
    <t>SUBTOTAL Sub-Totalling Example (Before)</t>
  </si>
  <si>
    <t>SUBTOTAL Sub-Totalling Example (After)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</si>
</sst>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  <numFmt numFmtId="208" formatCode="[$-809]dd\ mmmm\ yyyy"/>
    <numFmt numFmtId="209" formatCode="_-&quot;$&quot;* #,##0.0_-;\-&quot;$&quot;* #,##0.0_-;_-&quot;$&quot;* &quot;-&quot;_-;_-@_-"/>
    <numFmt numFmtId="210" formatCode="_-&quot;$&quot;* #,##0.00_-;\-&quot;$&quot;* #,##0.00_-;_-&quot;$&quot;* &quot;-&quot;_-;_-@_-"/>
    <numFmt numFmtId="211" formatCode="_)d\-mmm\-yy_)"/>
  </numFmts>
  <fonts count="72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5" fillId="26" borderId="0" applyNumberFormat="0" applyBorder="0" applyAlignment="0" applyProtection="0"/>
    <xf numFmtId="0" fontId="56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1" fillId="30" borderId="2" applyNumberFormat="0" applyAlignment="0" applyProtection="0"/>
    <xf numFmtId="0" fontId="62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3" fillId="31" borderId="0" applyNumberFormat="0" applyBorder="0" applyAlignment="0" applyProtection="0"/>
    <xf numFmtId="0" fontId="0" fillId="32" borderId="6" applyNumberFormat="0" applyFont="0" applyAlignment="0" applyProtection="0"/>
    <xf numFmtId="0" fontId="64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5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0" fontId="23" fillId="0" borderId="1" xfId="46" applyNumberFormat="1" applyFont="1" applyAlignment="1">
      <alignment horizontal="center" vertical="center"/>
      <protection locked="0"/>
    </xf>
    <xf numFmtId="0" fontId="23" fillId="0" borderId="11" xfId="46" applyNumberFormat="1" applyFont="1" applyBorder="1" applyAlignment="1">
      <alignment horizontal="center" vertical="center"/>
      <protection locked="0"/>
    </xf>
    <xf numFmtId="14" fontId="23" fillId="0" borderId="11" xfId="46" applyNumberFormat="1" applyFont="1" applyBorder="1" applyAlignment="1" applyProtection="1">
      <alignment horizontal="center" vertical="center"/>
      <protection/>
    </xf>
    <xf numFmtId="14" fontId="23" fillId="0" borderId="1" xfId="46" applyNumberFormat="1" applyFont="1" applyAlignment="1" applyProtection="1">
      <alignment horizontal="center" vertical="center"/>
      <protection/>
    </xf>
    <xf numFmtId="0" fontId="54" fillId="20" borderId="5" xfId="33" applyBorder="1" applyAlignment="1">
      <alignment horizontal="center"/>
    </xf>
    <xf numFmtId="169" fontId="23" fillId="0" borderId="11" xfId="64" applyFont="1" applyBorder="1" applyAlignment="1" applyProtection="1">
      <alignment horizontal="center" vertical="center"/>
      <protection locked="0"/>
    </xf>
    <xf numFmtId="169" fontId="23" fillId="0" borderId="1" xfId="64" applyFont="1" applyBorder="1" applyAlignment="1" applyProtection="1">
      <alignment horizontal="center" vertical="center"/>
      <protection locked="0"/>
    </xf>
    <xf numFmtId="177" fontId="23" fillId="10" borderId="5" xfId="109" applyNumberFormat="1" applyFont="1" applyFill="1" applyBorder="1" applyAlignment="1">
      <alignment horizontal="center" vertical="center"/>
      <protection/>
    </xf>
    <xf numFmtId="0" fontId="23" fillId="11" borderId="5" xfId="72" applyFont="1" applyFill="1" applyBorder="1" applyAlignment="1">
      <alignment horizontal="center" vertical="center"/>
      <protection/>
    </xf>
    <xf numFmtId="0" fontId="26" fillId="34" borderId="0" xfId="69" applyFont="1" applyFill="1" applyAlignment="1">
      <alignment horizontal="right" vertical="center"/>
      <protection/>
    </xf>
    <xf numFmtId="0" fontId="68" fillId="31" borderId="5" xfId="83" applyFont="1" applyBorder="1" applyAlignment="1">
      <alignment horizontal="center"/>
    </xf>
    <xf numFmtId="210" fontId="69" fillId="11" borderId="5" xfId="24" applyNumberFormat="1" applyFont="1" applyBorder="1" applyAlignment="1">
      <alignment/>
    </xf>
    <xf numFmtId="0" fontId="27" fillId="0" borderId="0" xfId="72" applyFont="1" applyFill="1" applyAlignment="1" applyProtection="1">
      <alignment horizontal="left" vertical="center"/>
      <protection locked="0"/>
    </xf>
    <xf numFmtId="0" fontId="21" fillId="0" borderId="0" xfId="113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82" applyFont="1" applyFill="1">
      <alignment horizontal="left" vertical="center"/>
      <protection/>
    </xf>
    <xf numFmtId="0" fontId="8" fillId="0" borderId="0" xfId="74" applyFill="1">
      <alignment horizontal="center" vertical="center"/>
      <protection locked="0"/>
    </xf>
    <xf numFmtId="0" fontId="8" fillId="0" borderId="0" xfId="74" applyFill="1" applyAlignment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69" applyFont="1" applyFill="1">
      <alignment vertical="center"/>
      <protection/>
    </xf>
    <xf numFmtId="0" fontId="26" fillId="0" borderId="0" xfId="69" applyFont="1">
      <alignment vertical="center"/>
      <protection/>
    </xf>
    <xf numFmtId="0" fontId="31" fillId="0" borderId="0" xfId="70" applyFont="1">
      <alignment vertical="center"/>
      <protection/>
    </xf>
    <xf numFmtId="0" fontId="23" fillId="0" borderId="0" xfId="72" applyFont="1">
      <alignment vertical="center"/>
      <protection/>
    </xf>
    <xf numFmtId="181" fontId="23" fillId="0" borderId="0" xfId="109" applyNumberFormat="1" applyFont="1">
      <alignment horizontal="right" vertical="center"/>
      <protection/>
    </xf>
    <xf numFmtId="181" fontId="70" fillId="0" borderId="0" xfId="109" applyNumberFormat="1" applyFont="1">
      <alignment horizontal="right" vertical="center"/>
      <protection/>
    </xf>
    <xf numFmtId="0" fontId="71" fillId="0" borderId="0" xfId="72" applyFont="1">
      <alignment vertical="center"/>
      <protection/>
    </xf>
    <xf numFmtId="0" fontId="70" fillId="0" borderId="0" xfId="72" applyFont="1">
      <alignment vertical="center"/>
      <protection/>
    </xf>
    <xf numFmtId="181" fontId="71" fillId="0" borderId="0" xfId="109" applyNumberFormat="1" applyFont="1">
      <alignment horizontal="right" vertical="center"/>
      <protection/>
    </xf>
    <xf numFmtId="0" fontId="7" fillId="0" borderId="0" xfId="76" applyFill="1" applyAlignment="1">
      <alignment vertical="center"/>
      <protection locked="0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0" fontId="7" fillId="33" borderId="0" xfId="76" applyFill="1" applyAlignment="1">
      <alignment horizontal="left" vertical="center"/>
      <protection locked="0"/>
    </xf>
    <xf numFmtId="0" fontId="54" fillId="20" borderId="12" xfId="33" applyBorder="1" applyAlignment="1">
      <alignment horizontal="center"/>
    </xf>
    <xf numFmtId="0" fontId="54" fillId="20" borderId="13" xfId="33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dxfs count="3"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indexed="9"/>
      </font>
      <fill>
        <patternFill>
          <bgColor indexed="57"/>
        </patternFill>
      </fill>
    </dxf>
    <dxf>
      <font>
        <b val="0"/>
        <i val="0"/>
        <color rgb="FFFFFFFF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36</xdr:row>
      <xdr:rowOff>28575</xdr:rowOff>
    </xdr:from>
    <xdr:ext cx="3209925" cy="504825"/>
    <xdr:sp>
      <xdr:nvSpPr>
        <xdr:cNvPr id="1" name="Text Box 2"/>
        <xdr:cNvSpPr txBox="1">
          <a:spLocks noChangeArrowheads="1"/>
        </xdr:cNvSpPr>
      </xdr:nvSpPr>
      <xdr:spPr>
        <a:xfrm>
          <a:off x="1095375" y="4495800"/>
          <a:ext cx="3209925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Press this button to group / ungroup and see how it affects the SUBTOTAL Function when function numbers 101 - 111 inclusive are chosen.</a:t>
          </a:r>
        </a:p>
      </xdr:txBody>
    </xdr:sp>
    <xdr:clientData/>
  </xdr:oneCellAnchor>
  <xdr:oneCellAnchor>
    <xdr:from>
      <xdr:col>12</xdr:col>
      <xdr:colOff>1495425</xdr:colOff>
      <xdr:row>40</xdr:row>
      <xdr:rowOff>95250</xdr:rowOff>
    </xdr:from>
    <xdr:ext cx="2381250" cy="381000"/>
    <xdr:sp>
      <xdr:nvSpPr>
        <xdr:cNvPr id="2" name="Text Box 2"/>
        <xdr:cNvSpPr txBox="1">
          <a:spLocks noChangeArrowheads="1"/>
        </xdr:cNvSpPr>
      </xdr:nvSpPr>
      <xdr:spPr>
        <a:xfrm>
          <a:off x="8515350" y="5105400"/>
          <a:ext cx="23812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the value in this cell to see how SUBTOTAL works.</a:t>
          </a:r>
        </a:p>
      </xdr:txBody>
    </xdr:sp>
    <xdr:clientData/>
  </xdr:oneCellAnchor>
  <xdr:twoCellAnchor>
    <xdr:from>
      <xdr:col>12</xdr:col>
      <xdr:colOff>714375</xdr:colOff>
      <xdr:row>39</xdr:row>
      <xdr:rowOff>9525</xdr:rowOff>
    </xdr:from>
    <xdr:to>
      <xdr:col>12</xdr:col>
      <xdr:colOff>1495425</xdr:colOff>
      <xdr:row>42</xdr:row>
      <xdr:rowOff>0</xdr:rowOff>
    </xdr:to>
    <xdr:sp>
      <xdr:nvSpPr>
        <xdr:cNvPr id="3" name="Straight Arrow Connector 7"/>
        <xdr:cNvSpPr>
          <a:spLocks/>
        </xdr:cNvSpPr>
      </xdr:nvSpPr>
      <xdr:spPr>
        <a:xfrm flipH="1" flipV="1">
          <a:off x="7734300" y="4876800"/>
          <a:ext cx="781050" cy="419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85725</xdr:rowOff>
    </xdr:from>
    <xdr:to>
      <xdr:col>5</xdr:col>
      <xdr:colOff>0</xdr:colOff>
      <xdr:row>38</xdr:row>
      <xdr:rowOff>66675</xdr:rowOff>
    </xdr:to>
    <xdr:sp>
      <xdr:nvSpPr>
        <xdr:cNvPr id="4" name="Straight Arrow Connector 13"/>
        <xdr:cNvSpPr>
          <a:spLocks/>
        </xdr:cNvSpPr>
      </xdr:nvSpPr>
      <xdr:spPr>
        <a:xfrm flipH="1" flipV="1">
          <a:off x="0" y="4105275"/>
          <a:ext cx="1095375" cy="6381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7</xdr:row>
      <xdr:rowOff>95250</xdr:rowOff>
    </xdr:from>
    <xdr:ext cx="2381250" cy="381000"/>
    <xdr:sp>
      <xdr:nvSpPr>
        <xdr:cNvPr id="1" name="Text Box 2"/>
        <xdr:cNvSpPr txBox="1">
          <a:spLocks noChangeArrowheads="1"/>
        </xdr:cNvSpPr>
      </xdr:nvSpPr>
      <xdr:spPr>
        <a:xfrm>
          <a:off x="3019425" y="1276350"/>
          <a:ext cx="238125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Use Sort and Subtotal functionalities to turn data into information.</a:t>
          </a:r>
        </a:p>
      </xdr:txBody>
    </xdr:sp>
    <xdr:clientData/>
  </xdr:oneCellAnchor>
  <xdr:twoCellAnchor>
    <xdr:from>
      <xdr:col>8</xdr:col>
      <xdr:colOff>0</xdr:colOff>
      <xdr:row>10</xdr:row>
      <xdr:rowOff>19050</xdr:rowOff>
    </xdr:from>
    <xdr:to>
      <xdr:col>9</xdr:col>
      <xdr:colOff>133350</xdr:colOff>
      <xdr:row>10</xdr:row>
      <xdr:rowOff>133350</xdr:rowOff>
    </xdr:to>
    <xdr:sp>
      <xdr:nvSpPr>
        <xdr:cNvPr id="2" name="Straight Arrow Connector 2"/>
        <xdr:cNvSpPr>
          <a:spLocks/>
        </xdr:cNvSpPr>
      </xdr:nvSpPr>
      <xdr:spPr>
        <a:xfrm flipH="1">
          <a:off x="3543300" y="1657350"/>
          <a:ext cx="666750" cy="114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7</xdr:row>
      <xdr:rowOff>95250</xdr:rowOff>
    </xdr:from>
    <xdr:ext cx="2381250" cy="228600"/>
    <xdr:sp>
      <xdr:nvSpPr>
        <xdr:cNvPr id="1" name="Text Box 2"/>
        <xdr:cNvSpPr txBox="1">
          <a:spLocks noChangeArrowheads="1"/>
        </xdr:cNvSpPr>
      </xdr:nvSpPr>
      <xdr:spPr>
        <a:xfrm>
          <a:off x="3019425" y="1276350"/>
          <a:ext cx="2381250" cy="228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grouping to see different summary levels.</a:t>
          </a:r>
        </a:p>
      </xdr:txBody>
    </xdr:sp>
    <xdr:clientData/>
  </xdr:oneCellAnchor>
  <xdr:twoCellAnchor>
    <xdr:from>
      <xdr:col>8</xdr:col>
      <xdr:colOff>0</xdr:colOff>
      <xdr:row>9</xdr:row>
      <xdr:rowOff>19050</xdr:rowOff>
    </xdr:from>
    <xdr:to>
      <xdr:col>9</xdr:col>
      <xdr:colOff>133350</xdr:colOff>
      <xdr:row>10</xdr:row>
      <xdr:rowOff>133350</xdr:rowOff>
    </xdr:to>
    <xdr:sp>
      <xdr:nvSpPr>
        <xdr:cNvPr id="2" name="Straight Arrow Connector 2"/>
        <xdr:cNvSpPr>
          <a:spLocks/>
        </xdr:cNvSpPr>
      </xdr:nvSpPr>
      <xdr:spPr>
        <a:xfrm flipH="1">
          <a:off x="3543300" y="1504950"/>
          <a:ext cx="66675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5" t="s">
        <v>17</v>
      </c>
    </row>
    <row r="10" ht="15.75">
      <c r="C10" s="26" t="s">
        <v>25</v>
      </c>
    </row>
    <row r="11" spans="3:6" ht="11.25">
      <c r="C11" s="61" t="s">
        <v>3</v>
      </c>
      <c r="D11" s="61"/>
      <c r="E11" s="61"/>
      <c r="F11" s="61"/>
    </row>
    <row r="19" ht="11.25">
      <c r="C19" s="27" t="s">
        <v>0</v>
      </c>
    </row>
    <row r="21" ht="11.25">
      <c r="C21" s="27" t="s">
        <v>1</v>
      </c>
    </row>
    <row r="22" ht="11.25">
      <c r="C22" s="28" t="s">
        <v>26</v>
      </c>
    </row>
    <row r="23" ht="11.25">
      <c r="C23" s="28"/>
    </row>
    <row r="24" spans="3:9" ht="11.25">
      <c r="C24" s="28" t="s">
        <v>18</v>
      </c>
      <c r="G24" s="61" t="s">
        <v>19</v>
      </c>
      <c r="H24" s="61"/>
      <c r="I24" s="61"/>
    </row>
    <row r="25" spans="3:9" ht="11.25">
      <c r="C25" s="28" t="s">
        <v>20</v>
      </c>
      <c r="G25" s="61" t="s">
        <v>21</v>
      </c>
      <c r="H25" s="61"/>
      <c r="I25" s="61"/>
    </row>
    <row r="26" spans="3:9" ht="11.25">
      <c r="C26" s="28" t="s">
        <v>22</v>
      </c>
      <c r="G26" s="61" t="s">
        <v>21</v>
      </c>
      <c r="H26" s="61"/>
      <c r="I26" s="61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SUBTOTAL Examples</v>
      </c>
    </row>
    <row r="3" spans="2:9" ht="11.25">
      <c r="B3" s="61" t="s">
        <v>5</v>
      </c>
      <c r="C3" s="61"/>
      <c r="D3" s="61"/>
      <c r="E3" s="61"/>
      <c r="F3" s="61"/>
      <c r="G3" s="61"/>
      <c r="H3" s="61"/>
      <c r="I3" s="61"/>
    </row>
    <row r="6" spans="1:17" s="18" customFormat="1" ht="12.75">
      <c r="A6" s="17" t="s">
        <v>6</v>
      </c>
      <c r="B6" s="19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 t="s">
        <v>15</v>
      </c>
    </row>
    <row r="7" ht="11.25">
      <c r="B7" s="6"/>
    </row>
    <row r="8" spans="2:17" ht="18.75" customHeight="1">
      <c r="B8" s="64">
        <v>1</v>
      </c>
      <c r="C8" s="64"/>
      <c r="D8" s="64" t="str">
        <f>Examples!C9</f>
        <v>SUBTOTAL Examples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31">
        <v>3</v>
      </c>
    </row>
    <row r="9" spans="6:17" s="21" customFormat="1" ht="11.25" outlineLevel="1">
      <c r="F9" s="62" t="s">
        <v>14</v>
      </c>
      <c r="G9" s="62"/>
      <c r="H9" s="63" t="str">
        <f>'SUBTOTAL Comprehensive Example'!B1</f>
        <v>SUBTOTAL Comprehensive Example</v>
      </c>
      <c r="I9" s="63"/>
      <c r="J9" s="63"/>
      <c r="K9" s="63"/>
      <c r="L9" s="63"/>
      <c r="M9" s="63"/>
      <c r="N9" s="63"/>
      <c r="O9" s="63"/>
      <c r="P9" s="63"/>
      <c r="Q9" s="22">
        <v>4</v>
      </c>
    </row>
    <row r="10" spans="6:17" s="21" customFormat="1" ht="11.25" outlineLevel="1">
      <c r="F10" s="62" t="s">
        <v>71</v>
      </c>
      <c r="G10" s="62"/>
      <c r="H10" s="63" t="str">
        <f>'SUBTOTAL Sub-Totalling (Before)'!B1</f>
        <v>SUBTOTAL Sub-Totalling Example (Before)</v>
      </c>
      <c r="I10" s="63"/>
      <c r="J10" s="63"/>
      <c r="K10" s="63"/>
      <c r="L10" s="63"/>
      <c r="M10" s="63"/>
      <c r="N10" s="63"/>
      <c r="O10" s="63"/>
      <c r="P10" s="63"/>
      <c r="Q10" s="22">
        <v>5</v>
      </c>
    </row>
    <row r="11" spans="6:17" s="21" customFormat="1" ht="11.25" outlineLevel="1">
      <c r="F11" s="62" t="s">
        <v>73</v>
      </c>
      <c r="G11" s="62"/>
      <c r="H11" s="63" t="str">
        <f>'SUBTOTAL Sub-Totalling (After)'!B1</f>
        <v>SUBTOTAL Sub-Totalling Example (After)</v>
      </c>
      <c r="I11" s="63"/>
      <c r="J11" s="63"/>
      <c r="K11" s="63"/>
      <c r="L11" s="63"/>
      <c r="M11" s="63"/>
      <c r="N11" s="63"/>
      <c r="O11" s="63"/>
      <c r="P11" s="63"/>
      <c r="Q11" s="22">
        <v>6</v>
      </c>
    </row>
    <row r="13" spans="2:17" ht="12">
      <c r="B13" s="23" t="s">
        <v>16</v>
      </c>
      <c r="Q13" s="24">
        <v>6</v>
      </c>
    </row>
  </sheetData>
  <sheetProtection/>
  <mergeCells count="10">
    <mergeCell ref="F11:G11"/>
    <mergeCell ref="H11:P11"/>
    <mergeCell ref="F10:G10"/>
    <mergeCell ref="H10:P10"/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s!A1" tooltip="Go to SUMPRODUCT Examples" display="Examples!A1"/>
    <hyperlink ref="Q9" location="'SUBTOTAL Comprehensive Example'!A1" tooltip="Go to Multiple Criteria Example" display="'SUBTOTAL Comprehensive Example'!A1"/>
    <hyperlink ref="A6" location="$B$7" tooltip="Go to Top of Sheet" display="$B$7"/>
    <hyperlink ref="B3" location="'GC'!A1" tooltip="Go to Cover Sheet" display="'GC'!A1"/>
    <hyperlink ref="F9:G9" location="'SUBTOTAL Comprehensive Example'!A1" tooltip="Go to Multiple Criteria Example" display="a."/>
    <hyperlink ref="H9:P9" location="'SUBTOTAL Comprehensive Example'!A1" tooltip="Go to Multiple Criteria Example" display="'SUBTOTAL Comprehensive Example'!A1"/>
    <hyperlink ref="B8:C8" location="Examples!A1" tooltip="Go to SUMPRODUCT Examples" display="Examples!A1"/>
    <hyperlink ref="D8:L8" location="Examples!A1" tooltip="Go to SUMPRODUCT Examples" display="Examples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Q10" location="'SUBTOTAL Sub-Totalling (Before)'!A1" tooltip="Go to Multiple Criteria Example" display="'SUBTOTAL Sub-Totalling (Before)'!A1"/>
    <hyperlink ref="F10:G10" location="'SUBTOTAL Sub-Totalling (Before)'!A1" tooltip="Go to Multiple Criteria Example" display="b."/>
    <hyperlink ref="H10:P10" location="'SUBTOTAL Sub-Totalling (Before)'!A1" tooltip="Go to Multiple Criteria Example" display="'SUBTOTAL Sub-Totalling (Before)'!A1"/>
    <hyperlink ref="F11" location="'Multiple_Criteria_Example_BA'!A1" tooltip="Go to Multiple Criteria Example" display="'Multiple_Criteria_Example_BA'!A1"/>
    <hyperlink ref="H11" location="'Multiple_Criteria_Example_BA'!A1" tooltip="Go to Multiple Criteria Example" display="'Multiple_Criteria_Example_BA'!A1"/>
    <hyperlink ref="Q11" location="'SUBTOTAL Sub-Totalling (After)'!A1" tooltip="Go to Multiple Criteria Example" display="'SUBTOTAL Sub-Totalling (After)'!A1"/>
    <hyperlink ref="F11:G11" location="'SUBTOTAL Sub-Totalling (After)'!A1" tooltip="Go to Multiple Criteria Example" display="c."/>
    <hyperlink ref="H11:P11" location="'SUBTOTAL Sub-Totalling (After)'!A1" tooltip="Go to Multiple Criteria Example" display="'SUBTOTAL Sub-Totalling (After)'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25</v>
      </c>
    </row>
    <row r="10" ht="16.5">
      <c r="C10" s="14" t="s">
        <v>13</v>
      </c>
    </row>
    <row r="11" ht="15.75">
      <c r="C11" s="4" t="str">
        <f>Model_Name</f>
        <v>SUBTOTAL Examples</v>
      </c>
    </row>
    <row r="12" spans="3:6" ht="11.25">
      <c r="C12" s="61" t="s">
        <v>3</v>
      </c>
      <c r="D12" s="61"/>
      <c r="E12" s="61"/>
      <c r="F12" s="61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72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SUBTOTAL Comprehensive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4" sqref="M54"/>
    </sheetView>
  </sheetViews>
  <sheetFormatPr defaultColWidth="10.83203125" defaultRowHeight="11.25" outlineLevelRow="1"/>
  <cols>
    <col min="1" max="5" width="3.83203125" style="9" customWidth="1"/>
    <col min="6" max="6" width="17.66015625" style="9" bestFit="1" customWidth="1"/>
    <col min="7" max="7" width="13.66015625" style="9" bestFit="1" customWidth="1"/>
    <col min="8" max="8" width="10.83203125" style="9" customWidth="1"/>
    <col min="9" max="9" width="13.83203125" style="9" customWidth="1"/>
    <col min="10" max="11" width="10.83203125" style="9" customWidth="1"/>
    <col min="12" max="12" width="26" style="9" bestFit="1" customWidth="1"/>
    <col min="13" max="13" width="26.33203125" style="9" bestFit="1" customWidth="1"/>
    <col min="14" max="14" width="41.16015625" style="9" customWidth="1"/>
    <col min="15" max="16384" width="10.83203125" style="9" customWidth="1"/>
  </cols>
  <sheetData>
    <row r="1" spans="1:2" ht="18">
      <c r="A1" s="15"/>
      <c r="B1" s="11" t="s">
        <v>27</v>
      </c>
    </row>
    <row r="2" ht="15.75">
      <c r="B2" s="10" t="str">
        <f>Model_Name</f>
        <v>SUBTOTAL Examples</v>
      </c>
    </row>
    <row r="3" spans="2:6" ht="11.25">
      <c r="B3" s="65" t="s">
        <v>3</v>
      </c>
      <c r="C3" s="65"/>
      <c r="D3" s="65"/>
      <c r="E3" s="65"/>
      <c r="F3" s="65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6" ht="12.75">
      <c r="B6" s="29" t="str">
        <f>B1</f>
        <v>SUBTOTAL Comprehensive Example</v>
      </c>
    </row>
    <row r="8" ht="12">
      <c r="C8" s="30" t="s">
        <v>23</v>
      </c>
    </row>
    <row r="10" ht="12">
      <c r="D10" s="30" t="s">
        <v>24</v>
      </c>
    </row>
    <row r="11" ht="12">
      <c r="D11" s="30"/>
    </row>
    <row r="12" spans="12:13" ht="15">
      <c r="L12" s="66" t="s">
        <v>51</v>
      </c>
      <c r="M12" s="67"/>
    </row>
    <row r="13" spans="6:14" ht="15">
      <c r="F13" s="36" t="s">
        <v>28</v>
      </c>
      <c r="G13" s="36" t="s">
        <v>29</v>
      </c>
      <c r="H13" s="36" t="s">
        <v>30</v>
      </c>
      <c r="I13" s="36" t="s">
        <v>38</v>
      </c>
      <c r="L13" s="36" t="s">
        <v>52</v>
      </c>
      <c r="M13" s="36" t="s">
        <v>53</v>
      </c>
      <c r="N13" s="36" t="s">
        <v>39</v>
      </c>
    </row>
    <row r="14" ht="2.25" customHeight="1"/>
    <row r="15" spans="6:14" ht="12" thickBot="1">
      <c r="F15" s="34">
        <f ca="1">TODAY()-10</f>
        <v>41738</v>
      </c>
      <c r="G15" s="33" t="s">
        <v>31</v>
      </c>
      <c r="H15" s="33" t="s">
        <v>35</v>
      </c>
      <c r="I15" s="37">
        <v>29</v>
      </c>
      <c r="L15" s="39">
        <v>1</v>
      </c>
      <c r="M15" s="39">
        <v>101</v>
      </c>
      <c r="N15" s="40" t="s">
        <v>40</v>
      </c>
    </row>
    <row r="16" spans="6:14" ht="12" thickBot="1">
      <c r="F16" s="35">
        <f ca="1">TODAY()-9</f>
        <v>41739</v>
      </c>
      <c r="G16" s="32" t="s">
        <v>32</v>
      </c>
      <c r="H16" s="32" t="s">
        <v>36</v>
      </c>
      <c r="I16" s="38">
        <v>10.27</v>
      </c>
      <c r="L16" s="39">
        <v>2</v>
      </c>
      <c r="M16" s="39">
        <v>102</v>
      </c>
      <c r="N16" s="40" t="s">
        <v>41</v>
      </c>
    </row>
    <row r="17" spans="6:14" ht="12" thickBot="1">
      <c r="F17" s="34">
        <f ca="1">TODAY()-8</f>
        <v>41740</v>
      </c>
      <c r="G17" s="32" t="s">
        <v>33</v>
      </c>
      <c r="H17" s="32" t="s">
        <v>35</v>
      </c>
      <c r="I17" s="38">
        <v>31</v>
      </c>
      <c r="L17" s="39">
        <v>3</v>
      </c>
      <c r="M17" s="39">
        <v>103</v>
      </c>
      <c r="N17" s="40" t="s">
        <v>42</v>
      </c>
    </row>
    <row r="18" spans="6:14" ht="12" thickBot="1">
      <c r="F18" s="35">
        <f ca="1">TODAY()-7</f>
        <v>41741</v>
      </c>
      <c r="G18" s="32" t="s">
        <v>34</v>
      </c>
      <c r="H18" s="32" t="s">
        <v>35</v>
      </c>
      <c r="I18" s="38">
        <v>30</v>
      </c>
      <c r="L18" s="39">
        <v>4</v>
      </c>
      <c r="M18" s="39">
        <v>104</v>
      </c>
      <c r="N18" s="40" t="s">
        <v>43</v>
      </c>
    </row>
    <row r="19" spans="6:14" ht="12" thickBot="1">
      <c r="F19" s="34">
        <f ca="1">TODAY()-6</f>
        <v>41742</v>
      </c>
      <c r="G19" s="32" t="s">
        <v>31</v>
      </c>
      <c r="H19" s="32" t="s">
        <v>36</v>
      </c>
      <c r="I19" s="38">
        <v>10.19</v>
      </c>
      <c r="L19" s="39">
        <v>5</v>
      </c>
      <c r="M19" s="39">
        <v>105</v>
      </c>
      <c r="N19" s="40" t="s">
        <v>44</v>
      </c>
    </row>
    <row r="20" spans="6:14" ht="12" thickBot="1">
      <c r="F20" s="35">
        <f ca="1">TODAY()-5</f>
        <v>41743</v>
      </c>
      <c r="G20" s="32" t="s">
        <v>32</v>
      </c>
      <c r="H20" s="32" t="s">
        <v>8</v>
      </c>
      <c r="I20" s="38">
        <v>5.12</v>
      </c>
      <c r="L20" s="39">
        <v>6</v>
      </c>
      <c r="M20" s="39">
        <v>106</v>
      </c>
      <c r="N20" s="40" t="s">
        <v>45</v>
      </c>
    </row>
    <row r="21" spans="6:14" ht="12" thickBot="1">
      <c r="F21" s="34">
        <f ca="1">TODAY()-4</f>
        <v>41744</v>
      </c>
      <c r="G21" s="32" t="s">
        <v>31</v>
      </c>
      <c r="H21" s="32" t="s">
        <v>37</v>
      </c>
      <c r="I21" s="38">
        <v>8</v>
      </c>
      <c r="L21" s="39">
        <v>7</v>
      </c>
      <c r="M21" s="39">
        <v>107</v>
      </c>
      <c r="N21" s="40" t="s">
        <v>46</v>
      </c>
    </row>
    <row r="22" spans="6:14" ht="12" thickBot="1">
      <c r="F22" s="35">
        <f ca="1">TODAY()-3</f>
        <v>41745</v>
      </c>
      <c r="G22" s="32" t="s">
        <v>33</v>
      </c>
      <c r="H22" s="32" t="s">
        <v>37</v>
      </c>
      <c r="I22" s="38">
        <v>7.5</v>
      </c>
      <c r="L22" s="39">
        <v>8</v>
      </c>
      <c r="M22" s="39">
        <v>108</v>
      </c>
      <c r="N22" s="40" t="s">
        <v>47</v>
      </c>
    </row>
    <row r="23" spans="6:14" ht="12" thickBot="1">
      <c r="F23" s="34">
        <f ca="1">TODAY()-2</f>
        <v>41746</v>
      </c>
      <c r="G23" s="32" t="s">
        <v>34</v>
      </c>
      <c r="H23" s="32" t="s">
        <v>35</v>
      </c>
      <c r="I23" s="38">
        <v>30.55</v>
      </c>
      <c r="L23" s="39">
        <v>9</v>
      </c>
      <c r="M23" s="39">
        <v>109</v>
      </c>
      <c r="N23" s="40" t="s">
        <v>48</v>
      </c>
    </row>
    <row r="24" spans="6:14" ht="12" thickBot="1">
      <c r="F24" s="35">
        <f ca="1">TODAY()-1</f>
        <v>41747</v>
      </c>
      <c r="G24" s="32" t="s">
        <v>34</v>
      </c>
      <c r="H24" s="32" t="s">
        <v>35</v>
      </c>
      <c r="I24" s="38">
        <v>29</v>
      </c>
      <c r="L24" s="39">
        <v>10</v>
      </c>
      <c r="M24" s="39">
        <v>110</v>
      </c>
      <c r="N24" s="40" t="s">
        <v>49</v>
      </c>
    </row>
    <row r="25" spans="6:14" ht="12" thickBot="1">
      <c r="F25" s="34">
        <f ca="1">TODAY()</f>
        <v>41748</v>
      </c>
      <c r="G25" s="32" t="s">
        <v>31</v>
      </c>
      <c r="H25" s="32" t="s">
        <v>35</v>
      </c>
      <c r="I25" s="38">
        <v>29.75</v>
      </c>
      <c r="L25" s="39">
        <v>11</v>
      </c>
      <c r="M25" s="39">
        <v>111</v>
      </c>
      <c r="N25" s="40" t="s">
        <v>50</v>
      </c>
    </row>
    <row r="26" spans="6:9" ht="12" thickBot="1">
      <c r="F26" s="35">
        <f ca="1">TODAY()+1</f>
        <v>41749</v>
      </c>
      <c r="G26" s="32" t="s">
        <v>34</v>
      </c>
      <c r="H26" s="32" t="s">
        <v>8</v>
      </c>
      <c r="I26" s="38">
        <v>5.91</v>
      </c>
    </row>
    <row r="27" spans="6:9" ht="12" collapsed="1" thickBot="1">
      <c r="F27" s="34">
        <f ca="1">TODAY()+2</f>
        <v>41750</v>
      </c>
      <c r="G27" s="32" t="s">
        <v>33</v>
      </c>
      <c r="H27" s="32" t="s">
        <v>36</v>
      </c>
      <c r="I27" s="38">
        <v>10.44</v>
      </c>
    </row>
    <row r="28" spans="6:9" ht="12" hidden="1" outlineLevel="1" thickBot="1">
      <c r="F28" s="34">
        <f ca="1">TODAY()+3</f>
        <v>41751</v>
      </c>
      <c r="G28" s="32" t="s">
        <v>32</v>
      </c>
      <c r="H28" s="32" t="s">
        <v>8</v>
      </c>
      <c r="I28" s="38">
        <v>5.09</v>
      </c>
    </row>
    <row r="29" spans="6:9" ht="12" hidden="1" outlineLevel="1" thickBot="1">
      <c r="F29" s="34">
        <f ca="1">TODAY()+4</f>
        <v>41752</v>
      </c>
      <c r="G29" s="32" t="s">
        <v>33</v>
      </c>
      <c r="H29" s="32" t="s">
        <v>8</v>
      </c>
      <c r="I29" s="38">
        <v>5.11</v>
      </c>
    </row>
    <row r="30" spans="6:9" ht="12" hidden="1" outlineLevel="1" thickBot="1">
      <c r="F30" s="34">
        <f ca="1">TODAY()+5</f>
        <v>41753</v>
      </c>
      <c r="G30" s="32" t="s">
        <v>33</v>
      </c>
      <c r="H30" s="32" t="s">
        <v>37</v>
      </c>
      <c r="I30" s="38">
        <v>7.77</v>
      </c>
    </row>
    <row r="31" spans="6:9" ht="12" hidden="1" outlineLevel="1" thickBot="1">
      <c r="F31" s="34">
        <f ca="1">TODAY()+6</f>
        <v>41754</v>
      </c>
      <c r="G31" s="32" t="s">
        <v>32</v>
      </c>
      <c r="H31" s="32" t="s">
        <v>35</v>
      </c>
      <c r="I31" s="38">
        <v>31</v>
      </c>
    </row>
    <row r="32" spans="6:9" ht="12" hidden="1" outlineLevel="1" thickBot="1">
      <c r="F32" s="34">
        <f ca="1">TODAY()+7</f>
        <v>41755</v>
      </c>
      <c r="G32" s="32" t="s">
        <v>34</v>
      </c>
      <c r="H32" s="32" t="s">
        <v>37</v>
      </c>
      <c r="I32" s="38">
        <v>7.91</v>
      </c>
    </row>
    <row r="33" spans="6:9" ht="12" hidden="1" outlineLevel="1" thickBot="1">
      <c r="F33" s="34">
        <f ca="1">TODAY()+8</f>
        <v>41756</v>
      </c>
      <c r="G33" s="32" t="s">
        <v>34</v>
      </c>
      <c r="H33" s="32" t="s">
        <v>37</v>
      </c>
      <c r="I33" s="38">
        <v>7.58</v>
      </c>
    </row>
    <row r="34" spans="6:9" ht="12" hidden="1" outlineLevel="1" thickBot="1">
      <c r="F34" s="34">
        <f ca="1">TODAY()+9</f>
        <v>41757</v>
      </c>
      <c r="G34" s="32" t="s">
        <v>31</v>
      </c>
      <c r="H34" s="32" t="s">
        <v>8</v>
      </c>
      <c r="I34" s="38">
        <v>5.22</v>
      </c>
    </row>
    <row r="35" spans="6:9" ht="12" thickBot="1">
      <c r="F35" s="34">
        <f ca="1">TODAY()+10</f>
        <v>41758</v>
      </c>
      <c r="G35" s="32" t="s">
        <v>31</v>
      </c>
      <c r="H35" s="32" t="s">
        <v>36</v>
      </c>
      <c r="I35" s="38">
        <v>10.71</v>
      </c>
    </row>
    <row r="37" ht="15">
      <c r="N37" s="36" t="str">
        <f>IF(SUBTOTAL_Function_Number,LOOKUP(SUBTOTAL_Function_Number,IF(SUBTOTAL_Function_Number&lt;=MAX(Included),Included,Excluded),Function)&amp;", Hidden Values "&amp;IF(SUBTOTAL_Function_Number&lt;=MAX(Included),$L$13,$M$13),"")</f>
        <v>SUM, Hidden Values Excluded</v>
      </c>
    </row>
    <row r="38" ht="1.5" customHeight="1"/>
    <row r="39" spans="12:14" ht="15">
      <c r="L39" s="41" t="s">
        <v>54</v>
      </c>
      <c r="M39" s="42">
        <v>109</v>
      </c>
      <c r="N39" s="43">
        <f>SUBTOTAL(SUBTOTAL_Function_Number,SUBTOTAL_Range)</f>
        <v>247.44</v>
      </c>
    </row>
    <row r="42" ht="11.25"/>
    <row r="43" ht="11.25"/>
  </sheetData>
  <sheetProtection/>
  <mergeCells count="2">
    <mergeCell ref="B3:F3"/>
    <mergeCell ref="L12:M12"/>
  </mergeCells>
  <conditionalFormatting sqref="L15:M25">
    <cfRule type="cellIs" priority="1" dxfId="2" operator="equal" stopIfTrue="1">
      <formula>$G$60</formula>
    </cfRule>
  </conditionalFormatting>
  <conditionalFormatting sqref="N15:N25">
    <cfRule type="cellIs" priority="2" dxfId="2" operator="equal" stopIfTrue="1">
      <formula>$F$71</formula>
    </cfRule>
  </conditionalFormatting>
  <dataValidations count="1">
    <dataValidation type="list" allowBlank="1" showInputMessage="1" showErrorMessage="1" sqref="M39">
      <formula1>"1,2,3,4,5,6,7,8,9,10,11,101,102,103,104,105,106,107,108,109,110,111"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!A1" tooltip="Go to Previous Sheet" display="ç"/>
    <hyperlink ref="C4" location="'SUBTOTAL Sub-Totalling (Before)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1.25"/>
  <cols>
    <col min="1" max="5" width="3.83203125" style="0" customWidth="1"/>
    <col min="6" max="6" width="17.66015625" style="0" bestFit="1" customWidth="1"/>
    <col min="7" max="7" width="10.5" style="0" bestFit="1" customWidth="1"/>
    <col min="8" max="8" width="14.66015625" style="0" bestFit="1" customWidth="1"/>
  </cols>
  <sheetData>
    <row r="1" spans="1:9" ht="18">
      <c r="A1" s="44"/>
      <c r="B1" s="45" t="s">
        <v>74</v>
      </c>
      <c r="C1" s="46"/>
      <c r="D1" s="46"/>
      <c r="E1" s="46"/>
      <c r="F1" s="46"/>
      <c r="G1" s="46"/>
      <c r="H1" s="46"/>
      <c r="I1" s="46"/>
    </row>
    <row r="2" spans="1:9" ht="15.75">
      <c r="A2" s="46"/>
      <c r="B2" s="47" t="str">
        <f>Model_Name</f>
        <v>SUBTOTAL Examples</v>
      </c>
      <c r="C2" s="46"/>
      <c r="D2" s="46"/>
      <c r="E2" s="46"/>
      <c r="F2" s="46"/>
      <c r="G2" s="46"/>
      <c r="H2" s="46"/>
      <c r="I2" s="46"/>
    </row>
    <row r="3" spans="1:9" ht="11.25">
      <c r="A3" s="46"/>
      <c r="B3" s="60" t="s">
        <v>3</v>
      </c>
      <c r="C3" s="60"/>
      <c r="D3" s="60"/>
      <c r="E3" s="60"/>
      <c r="F3" s="46"/>
      <c r="G3" s="46"/>
      <c r="H3" s="46"/>
      <c r="I3" s="46"/>
    </row>
    <row r="4" spans="1:9" ht="12.75">
      <c r="A4" s="48" t="s">
        <v>6</v>
      </c>
      <c r="B4" s="48" t="s">
        <v>9</v>
      </c>
      <c r="C4" s="48" t="s">
        <v>10</v>
      </c>
      <c r="D4" s="46"/>
      <c r="E4" s="46"/>
      <c r="F4" s="46"/>
      <c r="G4" s="46"/>
      <c r="H4" s="46"/>
      <c r="I4" s="46"/>
    </row>
    <row r="5" spans="1:9" ht="11.25">
      <c r="A5" s="46"/>
      <c r="B5" s="50"/>
      <c r="C5" s="46"/>
      <c r="D5" s="46"/>
      <c r="E5" s="46"/>
      <c r="F5" s="46"/>
      <c r="G5" s="46"/>
      <c r="H5" s="46"/>
      <c r="I5" s="46"/>
    </row>
    <row r="6" spans="1:9" ht="12.75">
      <c r="A6" s="46"/>
      <c r="B6" s="51" t="str">
        <f>B1</f>
        <v>SUBTOTAL Sub-Totalling Example (Before)</v>
      </c>
      <c r="C6" s="46"/>
      <c r="D6" s="46"/>
      <c r="E6" s="46"/>
      <c r="F6" s="46"/>
      <c r="G6" s="46"/>
      <c r="H6" s="46"/>
      <c r="I6" s="46"/>
    </row>
    <row r="7" spans="1:9" ht="11.25">
      <c r="A7" s="46"/>
      <c r="B7" s="46"/>
      <c r="C7" s="46"/>
      <c r="D7" s="46"/>
      <c r="E7" s="46"/>
      <c r="F7" s="46"/>
      <c r="G7" s="46"/>
      <c r="H7" s="46"/>
      <c r="I7" s="46"/>
    </row>
    <row r="8" ht="12.75">
      <c r="C8" s="52" t="s">
        <v>55</v>
      </c>
    </row>
    <row r="10" ht="12">
      <c r="D10" s="53" t="s">
        <v>56</v>
      </c>
    </row>
    <row r="12" spans="6:8" ht="15">
      <c r="F12" s="36" t="s">
        <v>29</v>
      </c>
      <c r="G12" s="36" t="s">
        <v>30</v>
      </c>
      <c r="H12" s="36" t="s">
        <v>57</v>
      </c>
    </row>
    <row r="13" spans="6:8" ht="11.25">
      <c r="F13" s="54" t="s">
        <v>59</v>
      </c>
      <c r="G13" s="54" t="s">
        <v>67</v>
      </c>
      <c r="H13" s="55">
        <v>660.22</v>
      </c>
    </row>
    <row r="14" spans="6:8" ht="11.25">
      <c r="F14" s="54" t="s">
        <v>63</v>
      </c>
      <c r="G14" s="54" t="s">
        <v>67</v>
      </c>
      <c r="H14" s="55">
        <v>548.33</v>
      </c>
    </row>
    <row r="15" spans="6:8" ht="11.25">
      <c r="F15" s="54" t="s">
        <v>63</v>
      </c>
      <c r="G15" s="54" t="s">
        <v>67</v>
      </c>
      <c r="H15" s="55">
        <v>657.9</v>
      </c>
    </row>
    <row r="16" spans="6:8" ht="11.25">
      <c r="F16" s="54" t="s">
        <v>65</v>
      </c>
      <c r="G16" s="54" t="s">
        <v>67</v>
      </c>
      <c r="H16" s="55">
        <v>838.35</v>
      </c>
    </row>
    <row r="17" spans="6:8" ht="11.25">
      <c r="F17" s="54" t="s">
        <v>59</v>
      </c>
      <c r="G17" s="54" t="s">
        <v>69</v>
      </c>
      <c r="H17" s="55">
        <v>1072.87</v>
      </c>
    </row>
    <row r="18" spans="6:8" ht="11.25">
      <c r="F18" s="54" t="s">
        <v>65</v>
      </c>
      <c r="G18" s="54" t="s">
        <v>70</v>
      </c>
      <c r="H18" s="55">
        <v>999.83</v>
      </c>
    </row>
    <row r="19" spans="6:8" ht="11.25">
      <c r="F19" s="54" t="s">
        <v>59</v>
      </c>
      <c r="G19" s="54" t="s">
        <v>69</v>
      </c>
      <c r="H19" s="55">
        <v>1286.11</v>
      </c>
    </row>
    <row r="20" spans="6:8" ht="11.25">
      <c r="F20" s="54" t="s">
        <v>61</v>
      </c>
      <c r="G20" s="54" t="s">
        <v>67</v>
      </c>
      <c r="H20" s="55">
        <v>1366.22</v>
      </c>
    </row>
    <row r="21" spans="6:8" ht="11.25">
      <c r="F21" s="54" t="s">
        <v>61</v>
      </c>
      <c r="G21" s="54" t="s">
        <v>68</v>
      </c>
      <c r="H21" s="55">
        <v>309.48</v>
      </c>
    </row>
    <row r="22" spans="6:8" ht="11.25">
      <c r="F22" s="54" t="s">
        <v>59</v>
      </c>
      <c r="G22" s="54" t="s">
        <v>68</v>
      </c>
      <c r="H22" s="55">
        <v>1024.16</v>
      </c>
    </row>
    <row r="23" spans="6:8" ht="11.25">
      <c r="F23" s="54" t="s">
        <v>61</v>
      </c>
      <c r="G23" s="54" t="s">
        <v>69</v>
      </c>
      <c r="H23" s="55">
        <v>1107.59</v>
      </c>
    </row>
    <row r="24" spans="6:8" ht="11.25">
      <c r="F24" s="54" t="s">
        <v>61</v>
      </c>
      <c r="G24" s="54" t="s">
        <v>67</v>
      </c>
      <c r="H24" s="55">
        <v>1439.53</v>
      </c>
    </row>
    <row r="25" spans="6:8" ht="11.25">
      <c r="F25" s="54" t="s">
        <v>61</v>
      </c>
      <c r="G25" s="54" t="s">
        <v>68</v>
      </c>
      <c r="H25" s="55">
        <v>866.04</v>
      </c>
    </row>
    <row r="26" spans="6:8" ht="11.25">
      <c r="F26" s="54" t="s">
        <v>65</v>
      </c>
      <c r="G26" s="54" t="s">
        <v>69</v>
      </c>
      <c r="H26" s="55">
        <v>294.3</v>
      </c>
    </row>
    <row r="27" spans="6:8" ht="11.25">
      <c r="F27" s="54" t="s">
        <v>61</v>
      </c>
      <c r="G27" s="54" t="s">
        <v>67</v>
      </c>
      <c r="H27" s="55">
        <v>1305.23</v>
      </c>
    </row>
    <row r="28" spans="6:8" ht="11.25">
      <c r="F28" s="54" t="s">
        <v>61</v>
      </c>
      <c r="G28" s="54" t="s">
        <v>67</v>
      </c>
      <c r="H28" s="55">
        <v>1109.92</v>
      </c>
    </row>
    <row r="29" spans="6:8" ht="11.25">
      <c r="F29" s="54" t="s">
        <v>59</v>
      </c>
      <c r="G29" s="54" t="s">
        <v>67</v>
      </c>
      <c r="H29" s="55">
        <v>274.57</v>
      </c>
    </row>
    <row r="30" spans="6:8" ht="11.25">
      <c r="F30" s="54" t="s">
        <v>65</v>
      </c>
      <c r="G30" s="54" t="s">
        <v>70</v>
      </c>
      <c r="H30" s="55">
        <v>891.8</v>
      </c>
    </row>
    <row r="31" spans="6:8" ht="11.25">
      <c r="F31" s="54" t="s">
        <v>63</v>
      </c>
      <c r="G31" s="54" t="s">
        <v>68</v>
      </c>
      <c r="H31" s="55">
        <v>1070.24</v>
      </c>
    </row>
    <row r="32" spans="6:8" ht="11.25">
      <c r="F32" s="54" t="s">
        <v>61</v>
      </c>
      <c r="G32" s="54" t="s">
        <v>68</v>
      </c>
      <c r="H32" s="55">
        <v>510.96</v>
      </c>
    </row>
    <row r="33" spans="6:8" ht="11.25">
      <c r="F33" s="54" t="s">
        <v>61</v>
      </c>
      <c r="G33" s="54" t="s">
        <v>68</v>
      </c>
      <c r="H33" s="55">
        <v>1104.63</v>
      </c>
    </row>
    <row r="34" spans="6:8" ht="11.25">
      <c r="F34" s="54" t="s">
        <v>59</v>
      </c>
      <c r="G34" s="54" t="s">
        <v>68</v>
      </c>
      <c r="H34" s="55">
        <v>425.85</v>
      </c>
    </row>
    <row r="35" spans="6:8" ht="11.25">
      <c r="F35" s="54" t="s">
        <v>63</v>
      </c>
      <c r="G35" s="54" t="s">
        <v>69</v>
      </c>
      <c r="H35" s="55">
        <v>533.59</v>
      </c>
    </row>
    <row r="36" spans="6:8" ht="11.25">
      <c r="F36" s="54" t="s">
        <v>61</v>
      </c>
      <c r="G36" s="54" t="s">
        <v>67</v>
      </c>
      <c r="H36" s="55">
        <v>1226.65</v>
      </c>
    </row>
    <row r="37" spans="6:8" ht="11.25">
      <c r="F37" s="54" t="s">
        <v>61</v>
      </c>
      <c r="G37" s="54" t="s">
        <v>70</v>
      </c>
      <c r="H37" s="55">
        <v>374.55</v>
      </c>
    </row>
    <row r="38" spans="6:8" ht="11.25">
      <c r="F38" s="54" t="s">
        <v>63</v>
      </c>
      <c r="G38" s="54" t="s">
        <v>68</v>
      </c>
      <c r="H38" s="55">
        <v>1377.55</v>
      </c>
    </row>
    <row r="39" spans="6:8" ht="11.25">
      <c r="F39" s="54" t="s">
        <v>59</v>
      </c>
      <c r="G39" s="54" t="s">
        <v>67</v>
      </c>
      <c r="H39" s="55">
        <v>78.48</v>
      </c>
    </row>
    <row r="40" spans="6:8" ht="11.25">
      <c r="F40" s="54" t="s">
        <v>63</v>
      </c>
      <c r="G40" s="54" t="s">
        <v>67</v>
      </c>
      <c r="H40" s="55">
        <v>798.8</v>
      </c>
    </row>
    <row r="41" spans="6:8" ht="11.25">
      <c r="F41" s="54" t="s">
        <v>61</v>
      </c>
      <c r="G41" s="54" t="s">
        <v>70</v>
      </c>
      <c r="H41" s="55">
        <v>1335.1</v>
      </c>
    </row>
    <row r="42" spans="6:8" ht="11.25">
      <c r="F42" s="54" t="s">
        <v>61</v>
      </c>
      <c r="G42" s="54" t="s">
        <v>67</v>
      </c>
      <c r="H42" s="55">
        <v>145.3</v>
      </c>
    </row>
  </sheetData>
  <sheetProtection/>
  <hyperlinks>
    <hyperlink ref="B3" location="HL_Home" tooltip="Go to Table of Contents" display="HL_Home"/>
    <hyperlink ref="A4" location="$B$5" tooltip="Go to Top of Sheet" display="$B$5"/>
    <hyperlink ref="B4" location="'SUBTOTAL Comprehensive Example'!A1" tooltip="Go to Previous Sheet" display="ç"/>
    <hyperlink ref="C4" location="'SUBTOTAL Sub-Totalling (After)'!A1" tooltip="Go to Next Sheet" display="è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33203125" defaultRowHeight="11.25" outlineLevelRow="2"/>
  <cols>
    <col min="1" max="5" width="3.83203125" style="0" customWidth="1"/>
    <col min="6" max="6" width="17.66015625" style="0" bestFit="1" customWidth="1"/>
    <col min="7" max="7" width="10.5" style="0" bestFit="1" customWidth="1"/>
    <col min="8" max="8" width="14.66015625" style="0" bestFit="1" customWidth="1"/>
  </cols>
  <sheetData>
    <row r="1" spans="1:9" ht="18">
      <c r="A1" s="44"/>
      <c r="B1" s="45" t="s">
        <v>75</v>
      </c>
      <c r="C1" s="46"/>
      <c r="D1" s="46"/>
      <c r="E1" s="46"/>
      <c r="F1" s="46"/>
      <c r="G1" s="46"/>
      <c r="H1" s="46"/>
      <c r="I1" s="46"/>
    </row>
    <row r="2" spans="1:9" ht="15.75">
      <c r="A2" s="46"/>
      <c r="B2" s="47" t="str">
        <f>Model_Name</f>
        <v>SUBTOTAL Examples</v>
      </c>
      <c r="C2" s="46"/>
      <c r="D2" s="46"/>
      <c r="E2" s="46"/>
      <c r="F2" s="46"/>
      <c r="G2" s="46"/>
      <c r="H2" s="46"/>
      <c r="I2" s="46"/>
    </row>
    <row r="3" spans="1:9" ht="11.25">
      <c r="A3" s="46"/>
      <c r="B3" s="60" t="s">
        <v>3</v>
      </c>
      <c r="C3" s="60"/>
      <c r="D3" s="60"/>
      <c r="E3" s="60"/>
      <c r="F3" s="46"/>
      <c r="G3" s="46"/>
      <c r="H3" s="46"/>
      <c r="I3" s="46"/>
    </row>
    <row r="4" spans="1:9" ht="12.75">
      <c r="A4" s="48" t="s">
        <v>6</v>
      </c>
      <c r="B4" s="48" t="s">
        <v>9</v>
      </c>
      <c r="C4" s="49"/>
      <c r="D4" s="46"/>
      <c r="E4" s="46"/>
      <c r="F4" s="46"/>
      <c r="G4" s="46"/>
      <c r="H4" s="46"/>
      <c r="I4" s="46"/>
    </row>
    <row r="5" spans="1:9" ht="11.25">
      <c r="A5" s="46"/>
      <c r="B5" s="50"/>
      <c r="C5" s="46"/>
      <c r="D5" s="46"/>
      <c r="E5" s="46"/>
      <c r="F5" s="46"/>
      <c r="G5" s="46"/>
      <c r="H5" s="46"/>
      <c r="I5" s="46"/>
    </row>
    <row r="6" spans="1:9" ht="12.75">
      <c r="A6" s="46"/>
      <c r="B6" s="51" t="str">
        <f>B1</f>
        <v>SUBTOTAL Sub-Totalling Example (After)</v>
      </c>
      <c r="C6" s="46"/>
      <c r="D6" s="46"/>
      <c r="E6" s="46"/>
      <c r="F6" s="46"/>
      <c r="G6" s="46"/>
      <c r="H6" s="46"/>
      <c r="I6" s="46"/>
    </row>
    <row r="7" spans="1:9" ht="11.25">
      <c r="A7" s="46"/>
      <c r="B7" s="46"/>
      <c r="C7" s="46"/>
      <c r="D7" s="46"/>
      <c r="E7" s="46"/>
      <c r="F7" s="46"/>
      <c r="G7" s="46"/>
      <c r="H7" s="46"/>
      <c r="I7" s="46"/>
    </row>
    <row r="8" ht="12.75">
      <c r="C8" s="52" t="s">
        <v>55</v>
      </c>
    </row>
    <row r="10" ht="12">
      <c r="D10" s="53" t="s">
        <v>56</v>
      </c>
    </row>
    <row r="12" spans="6:8" ht="15">
      <c r="F12" s="36" t="s">
        <v>29</v>
      </c>
      <c r="G12" s="36" t="s">
        <v>30</v>
      </c>
      <c r="H12" s="36" t="s">
        <v>57</v>
      </c>
    </row>
    <row r="13" spans="6:8" ht="11.25" outlineLevel="2">
      <c r="F13" s="54" t="s">
        <v>59</v>
      </c>
      <c r="G13" s="54" t="s">
        <v>67</v>
      </c>
      <c r="H13" s="55">
        <v>660.22</v>
      </c>
    </row>
    <row r="14" spans="6:8" ht="11.25" outlineLevel="2">
      <c r="F14" s="54" t="s">
        <v>59</v>
      </c>
      <c r="G14" s="54" t="s">
        <v>67</v>
      </c>
      <c r="H14" s="55">
        <v>274.57</v>
      </c>
    </row>
    <row r="15" spans="6:8" ht="11.25" outlineLevel="2">
      <c r="F15" s="54" t="s">
        <v>59</v>
      </c>
      <c r="G15" s="54" t="s">
        <v>67</v>
      </c>
      <c r="H15" s="55">
        <v>78.48</v>
      </c>
    </row>
    <row r="16" spans="6:8" ht="11.25" outlineLevel="2">
      <c r="F16" s="54" t="s">
        <v>59</v>
      </c>
      <c r="G16" s="54" t="s">
        <v>68</v>
      </c>
      <c r="H16" s="55">
        <v>1024.16</v>
      </c>
    </row>
    <row r="17" spans="6:8" ht="11.25" outlineLevel="2">
      <c r="F17" s="54" t="s">
        <v>59</v>
      </c>
      <c r="G17" s="54" t="s">
        <v>68</v>
      </c>
      <c r="H17" s="55">
        <v>425.85</v>
      </c>
    </row>
    <row r="18" spans="6:8" ht="11.25" outlineLevel="2">
      <c r="F18" s="54" t="s">
        <v>59</v>
      </c>
      <c r="G18" s="54" t="s">
        <v>69</v>
      </c>
      <c r="H18" s="55">
        <v>1286.11</v>
      </c>
    </row>
    <row r="19" spans="6:8" ht="11.25" outlineLevel="2">
      <c r="F19" s="54" t="s">
        <v>59</v>
      </c>
      <c r="G19" s="54" t="s">
        <v>69</v>
      </c>
      <c r="H19" s="55">
        <v>1072.87</v>
      </c>
    </row>
    <row r="20" spans="6:8" ht="11.25" outlineLevel="1">
      <c r="F20" s="58" t="s">
        <v>60</v>
      </c>
      <c r="G20" s="58"/>
      <c r="H20" s="56">
        <f>SUBTOTAL(9,H13:H19)</f>
        <v>4822.26</v>
      </c>
    </row>
    <row r="21" spans="6:8" ht="11.25" outlineLevel="2">
      <c r="F21" s="54" t="s">
        <v>63</v>
      </c>
      <c r="G21" s="54" t="s">
        <v>67</v>
      </c>
      <c r="H21" s="55">
        <v>798.8</v>
      </c>
    </row>
    <row r="22" spans="6:8" ht="11.25" outlineLevel="2">
      <c r="F22" s="54" t="s">
        <v>63</v>
      </c>
      <c r="G22" s="54" t="s">
        <v>67</v>
      </c>
      <c r="H22" s="55">
        <v>657.9</v>
      </c>
    </row>
    <row r="23" spans="6:8" ht="11.25" outlineLevel="2">
      <c r="F23" s="54" t="s">
        <v>63</v>
      </c>
      <c r="G23" s="54" t="s">
        <v>67</v>
      </c>
      <c r="H23" s="55">
        <v>548.33</v>
      </c>
    </row>
    <row r="24" spans="6:8" ht="11.25" outlineLevel="2">
      <c r="F24" s="54" t="s">
        <v>63</v>
      </c>
      <c r="G24" s="54" t="s">
        <v>68</v>
      </c>
      <c r="H24" s="55">
        <v>1377.55</v>
      </c>
    </row>
    <row r="25" spans="6:8" ht="11.25" outlineLevel="2">
      <c r="F25" s="54" t="s">
        <v>63</v>
      </c>
      <c r="G25" s="54" t="s">
        <v>68</v>
      </c>
      <c r="H25" s="55">
        <v>1070.24</v>
      </c>
    </row>
    <row r="26" spans="6:8" ht="11.25" outlineLevel="2">
      <c r="F26" s="54" t="s">
        <v>63</v>
      </c>
      <c r="G26" s="54" t="s">
        <v>69</v>
      </c>
      <c r="H26" s="55">
        <v>533.59</v>
      </c>
    </row>
    <row r="27" spans="6:8" ht="11.25" outlineLevel="1">
      <c r="F27" s="58" t="s">
        <v>64</v>
      </c>
      <c r="G27" s="58"/>
      <c r="H27" s="56">
        <f>SUBTOTAL(9,H21:H26)</f>
        <v>4986.41</v>
      </c>
    </row>
    <row r="28" spans="6:8" ht="11.25" outlineLevel="2">
      <c r="F28" s="54" t="s">
        <v>61</v>
      </c>
      <c r="G28" s="54" t="s">
        <v>67</v>
      </c>
      <c r="H28" s="55">
        <v>1439.53</v>
      </c>
    </row>
    <row r="29" spans="6:8" ht="11.25" outlineLevel="2">
      <c r="F29" s="54" t="s">
        <v>61</v>
      </c>
      <c r="G29" s="54" t="s">
        <v>67</v>
      </c>
      <c r="H29" s="55">
        <v>1366.22</v>
      </c>
    </row>
    <row r="30" spans="6:8" ht="11.25" outlineLevel="2">
      <c r="F30" s="54" t="s">
        <v>61</v>
      </c>
      <c r="G30" s="54" t="s">
        <v>67</v>
      </c>
      <c r="H30" s="55">
        <v>1305.23</v>
      </c>
    </row>
    <row r="31" spans="6:8" ht="11.25" outlineLevel="2">
      <c r="F31" s="54" t="s">
        <v>61</v>
      </c>
      <c r="G31" s="54" t="s">
        <v>67</v>
      </c>
      <c r="H31" s="55">
        <v>1226.65</v>
      </c>
    </row>
    <row r="32" spans="6:8" ht="11.25" outlineLevel="2">
      <c r="F32" s="54" t="s">
        <v>61</v>
      </c>
      <c r="G32" s="54" t="s">
        <v>67</v>
      </c>
      <c r="H32" s="55">
        <v>1109.92</v>
      </c>
    </row>
    <row r="33" spans="6:8" ht="11.25" outlineLevel="2">
      <c r="F33" s="54" t="s">
        <v>61</v>
      </c>
      <c r="G33" s="54" t="s">
        <v>67</v>
      </c>
      <c r="H33" s="55">
        <v>145.3</v>
      </c>
    </row>
    <row r="34" spans="6:8" ht="11.25" outlineLevel="2">
      <c r="F34" s="54" t="s">
        <v>61</v>
      </c>
      <c r="G34" s="54" t="s">
        <v>68</v>
      </c>
      <c r="H34" s="55">
        <v>1104.63</v>
      </c>
    </row>
    <row r="35" spans="6:8" ht="11.25" outlineLevel="2">
      <c r="F35" s="54" t="s">
        <v>61</v>
      </c>
      <c r="G35" s="54" t="s">
        <v>68</v>
      </c>
      <c r="H35" s="55">
        <v>866.04</v>
      </c>
    </row>
    <row r="36" spans="6:8" ht="11.25" outlineLevel="2">
      <c r="F36" s="54" t="s">
        <v>61</v>
      </c>
      <c r="G36" s="54" t="s">
        <v>68</v>
      </c>
      <c r="H36" s="55">
        <v>510.96</v>
      </c>
    </row>
    <row r="37" spans="6:8" ht="11.25" outlineLevel="2">
      <c r="F37" s="54" t="s">
        <v>61</v>
      </c>
      <c r="G37" s="54" t="s">
        <v>68</v>
      </c>
      <c r="H37" s="55">
        <v>309.48</v>
      </c>
    </row>
    <row r="38" spans="6:8" ht="11.25" outlineLevel="2">
      <c r="F38" s="54" t="s">
        <v>61</v>
      </c>
      <c r="G38" s="54" t="s">
        <v>69</v>
      </c>
      <c r="H38" s="55">
        <v>1107.59</v>
      </c>
    </row>
    <row r="39" spans="6:8" ht="11.25" outlineLevel="2">
      <c r="F39" s="54" t="s">
        <v>61</v>
      </c>
      <c r="G39" s="54" t="s">
        <v>70</v>
      </c>
      <c r="H39" s="55">
        <v>1335.1</v>
      </c>
    </row>
    <row r="40" spans="6:8" ht="11.25" outlineLevel="2">
      <c r="F40" s="54" t="s">
        <v>61</v>
      </c>
      <c r="G40" s="54" t="s">
        <v>70</v>
      </c>
      <c r="H40" s="55">
        <v>374.55</v>
      </c>
    </row>
    <row r="41" spans="6:8" ht="11.25" outlineLevel="1">
      <c r="F41" s="58" t="s">
        <v>62</v>
      </c>
      <c r="G41" s="58"/>
      <c r="H41" s="56">
        <f>SUBTOTAL(9,H28:H40)</f>
        <v>12201.199999999999</v>
      </c>
    </row>
    <row r="42" spans="6:8" ht="11.25" outlineLevel="2">
      <c r="F42" s="54" t="s">
        <v>65</v>
      </c>
      <c r="G42" s="54" t="s">
        <v>67</v>
      </c>
      <c r="H42" s="55">
        <v>838.35</v>
      </c>
    </row>
    <row r="43" spans="6:8" ht="11.25" outlineLevel="2">
      <c r="F43" s="54" t="s">
        <v>65</v>
      </c>
      <c r="G43" s="54" t="s">
        <v>69</v>
      </c>
      <c r="H43" s="55">
        <v>294.3</v>
      </c>
    </row>
    <row r="44" spans="6:8" ht="11.25" outlineLevel="2">
      <c r="F44" s="54" t="s">
        <v>65</v>
      </c>
      <c r="G44" s="54" t="s">
        <v>70</v>
      </c>
      <c r="H44" s="55">
        <v>999.83</v>
      </c>
    </row>
    <row r="45" spans="6:8" ht="11.25" outlineLevel="2">
      <c r="F45" s="54" t="s">
        <v>65</v>
      </c>
      <c r="G45" s="54" t="s">
        <v>70</v>
      </c>
      <c r="H45" s="55">
        <v>891.8</v>
      </c>
    </row>
    <row r="46" spans="6:8" ht="11.25" outlineLevel="1">
      <c r="F46" s="58" t="s">
        <v>66</v>
      </c>
      <c r="G46" s="58"/>
      <c r="H46" s="56">
        <f>SUBTOTAL(9,H42:H45)</f>
        <v>3024.2799999999997</v>
      </c>
    </row>
    <row r="47" spans="6:8" ht="11.25">
      <c r="F47" s="57" t="s">
        <v>58</v>
      </c>
      <c r="G47" s="57"/>
      <c r="H47" s="59">
        <f>SUBTOTAL(9,H13:H45)</f>
        <v>25034.149999999998</v>
      </c>
    </row>
  </sheetData>
  <sheetProtection/>
  <hyperlinks>
    <hyperlink ref="B3" location="HL_Home" tooltip="Go to Table of Contents" display="HL_Home"/>
    <hyperlink ref="A4" location="$B$5" tooltip="Go to Top of Sheet" display="$B$5"/>
    <hyperlink ref="B4" location="'SUBTOTAL Sub-Totalling (Before)'!A1" tooltip="Go to Previous Sheet" display="ç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2013-12-30T05:14:30Z</cp:lastPrinted>
  <dcterms:created xsi:type="dcterms:W3CDTF">2010-07-27T03:50:04Z</dcterms:created>
  <dcterms:modified xsi:type="dcterms:W3CDTF">2014-04-18T22:38:10Z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