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55 - Payback Period\"/>
    </mc:Choice>
  </mc:AlternateContent>
  <xr:revisionPtr revIDLastSave="0" documentId="13_ncr:1_{757AA353-BF8A-4ECC-942D-2A87E04FE5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Payback Period" sheetId="11" r:id="rId5"/>
    <sheet name="Discounted Payback Period" sheetId="12" r:id="rId6"/>
    <sheet name="Error Checks" sheetId="5" r:id="rId7"/>
  </sheets>
  <definedNames>
    <definedName name="Client_Name">'Model Parameters'!$G$12</definedName>
    <definedName name="Days_in_Year">'Model Parameters'!$G$19</definedName>
    <definedName name="Discount_Rate">'Discounted Payback Period'!$H$12</definedName>
    <definedName name="HL_1">Cover!$A$3</definedName>
    <definedName name="HL_3">'Style Guide'!$A$3</definedName>
    <definedName name="HL_4">'Model Parameters'!$A$3</definedName>
    <definedName name="HL_5">'Payback Period'!$A$3</definedName>
    <definedName name="HL_6">'Discounted Payback Period'!$A$3</definedName>
    <definedName name="HL_7" localSheetId="5">'Discounted Payback Period'!$A$3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2" l="1"/>
  <c r="J14" i="12" s="1"/>
  <c r="B6" i="12"/>
  <c r="J4" i="12"/>
  <c r="A1" i="12"/>
  <c r="J17" i="11"/>
  <c r="K17" i="11"/>
  <c r="L17" i="11"/>
  <c r="M17" i="11"/>
  <c r="N17" i="11"/>
  <c r="O17" i="11"/>
  <c r="P17" i="11"/>
  <c r="Q17" i="11"/>
  <c r="I17" i="11"/>
  <c r="I12" i="11"/>
  <c r="J12" i="11" s="1"/>
  <c r="K12" i="11" s="1"/>
  <c r="L12" i="11" s="1"/>
  <c r="M12" i="11" s="1"/>
  <c r="N12" i="11" s="1"/>
  <c r="O12" i="11" s="1"/>
  <c r="P12" i="11" s="1"/>
  <c r="Q12" i="11" s="1"/>
  <c r="Q15" i="11" s="1"/>
  <c r="B6" i="11"/>
  <c r="A1" i="11"/>
  <c r="S31" i="12"/>
  <c r="S29" i="12"/>
  <c r="S23" i="12"/>
  <c r="S27" i="12"/>
  <c r="S25" i="12"/>
  <c r="S21" i="12"/>
  <c r="S25" i="11"/>
  <c r="S21" i="11"/>
  <c r="S23" i="11"/>
  <c r="S19" i="11"/>
  <c r="S17" i="11"/>
  <c r="S15" i="11"/>
  <c r="K14" i="12" l="1"/>
  <c r="J21" i="12"/>
  <c r="J17" i="12" s="1"/>
  <c r="J19" i="12" s="1"/>
  <c r="I21" i="12"/>
  <c r="I17" i="12" s="1"/>
  <c r="I19" i="12" s="1"/>
  <c r="H19" i="11" a="1"/>
  <c r="H19" i="11" s="1"/>
  <c r="H21" i="11" s="1"/>
  <c r="M15" i="11"/>
  <c r="L15" i="11"/>
  <c r="K15" i="11"/>
  <c r="J15" i="11"/>
  <c r="P15" i="11"/>
  <c r="O15" i="11"/>
  <c r="N15" i="11"/>
  <c r="I15" i="11"/>
  <c r="A1" i="5"/>
  <c r="I23" i="12" l="1"/>
  <c r="J23" i="12"/>
  <c r="K21" i="12"/>
  <c r="K17" i="12" s="1"/>
  <c r="K19" i="12" s="1"/>
  <c r="L14" i="12"/>
  <c r="H23" i="11"/>
  <c r="H25" i="11" s="1"/>
  <c r="I37" i="4"/>
  <c r="K23" i="12" l="1"/>
  <c r="L21" i="12"/>
  <c r="L17" i="12" s="1"/>
  <c r="L19" i="12" s="1"/>
  <c r="L23" i="12" s="1"/>
  <c r="M14" i="12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B15" i="2" s="1"/>
  <c r="M21" i="12" l="1"/>
  <c r="M17" i="12" s="1"/>
  <c r="M19" i="12" s="1"/>
  <c r="N14" i="12"/>
  <c r="J4" i="11"/>
  <c r="A2" i="11"/>
  <c r="F4" i="5"/>
  <c r="I4" i="2"/>
  <c r="G4" i="3"/>
  <c r="I4" i="4"/>
  <c r="A2" i="2"/>
  <c r="A2" i="5"/>
  <c r="B56" i="4"/>
  <c r="A2" i="4"/>
  <c r="A2" i="3"/>
  <c r="C6" i="1"/>
  <c r="M23" i="12" l="1"/>
  <c r="O14" i="12"/>
  <c r="N21" i="12"/>
  <c r="N17" i="12" s="1"/>
  <c r="N19" i="12" s="1"/>
  <c r="N23" i="12" s="1"/>
  <c r="P14" i="12" l="1"/>
  <c r="O21" i="12"/>
  <c r="O17" i="12" s="1"/>
  <c r="O19" i="12" s="1"/>
  <c r="O23" i="12" s="1"/>
  <c r="P21" i="12" l="1"/>
  <c r="Q14" i="12"/>
  <c r="Q21" i="12" s="1"/>
  <c r="Q17" i="12" s="1"/>
  <c r="Q19" i="12" s="1"/>
  <c r="P17" i="12" l="1"/>
  <c r="P19" i="12" s="1"/>
  <c r="P23" i="12" l="1"/>
  <c r="Q23" i="12"/>
  <c r="H25" i="12" l="1" a="1"/>
  <c r="H25" i="12" s="1"/>
  <c r="H27" i="12" s="1"/>
  <c r="H29" i="12" l="1"/>
  <c r="H31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<sst xmlns="http://schemas.openxmlformats.org/spreadsheetml/2006/main" count="131" uniqueCount="87">
  <si>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</si>
  <si>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</si>
  <si>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</si>
  <si>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</si>
  <si>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</si>
  <si>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</si>
  <si>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</si>
  <si>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</si>
  <si>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</si>
  <si>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</si>
  <si>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</si>
  <si>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</si>
  <si>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</si>
  <si>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</si>
  <si>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</si>
  <si>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</si>
  <si>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</si>
  <si>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</si>
  <si>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</si>
  <si>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</si>
  <si>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</si>
  <si>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</si>
  <si>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</si>
  <si>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</si>
  <si>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</si>
  <si>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</si>
  <si>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</si>
  <si>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</si>
  <si>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</si>
  <si>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</si>
  <si>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</si>
  <si>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</si>
  <si>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</si>
  <si>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</si>
  <si>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</si>
  <si>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</si>
  <si>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</si>
  <si>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</si>
  <si>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</si>
  <si>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</si>
  <si>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</si>
  <si>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</si>
  <si>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</si>
  <si>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</si>
  <si>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</si>
  <si>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</si>
  <si>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</si>
  <si>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</si>
  <si>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</si>
  <si>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</si>
  <si>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</si>
  <si>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</si>
  <si>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</si>
  <si>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</si>
  <si>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</si>
  <si>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</si>
  <si>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</si>
  <si>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</si>
  <si>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</si>
  <si>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</si>
  <si>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</si>
  <si>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</si>
  <si>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</si>
  <si>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</si>
  <si>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</si>
  <si>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</si>
  <si>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</si>
  <si>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</si>
  <si>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</si>
  <si>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</si>
  <si>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</si>
  <si>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</si>
  <si>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Calculating the Payback Period</t>
  </si>
  <si>
    <t>Cash Flows</t>
  </si>
  <si>
    <t>Cash Flow</t>
  </si>
  <si>
    <t>Days from Start</t>
  </si>
  <si>
    <t>Cumulative Cash Flow</t>
  </si>
  <si>
    <t>First Period Non-Negative</t>
  </si>
  <si>
    <t>Proportion of that Period Positive</t>
  </si>
  <si>
    <t>Payback in Days</t>
  </si>
  <si>
    <t>Payback in Years</t>
  </si>
  <si>
    <t>Annual Discount Rate</t>
  </si>
  <si>
    <t>Discount Factor</t>
  </si>
  <si>
    <t>Discounted Cash Flow</t>
  </si>
  <si>
    <t>Payback Period</t>
  </si>
  <si>
    <t>Discounted Payback Period</t>
  </si>
  <si>
    <t>Examples of calculating the payback period and the discounted payback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</si>
</sst>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2" formatCode="d\ mmm\ yy"/>
    <numFmt numFmtId="184" formatCode="0.000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3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6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3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9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9" fontId="24" fillId="0" borderId="0" xfId="17">
      <alignment horizontal="center"/>
    </xf>
    <xf numFmtId="0" fontId="3" fillId="0" borderId="0" xfId="15"/>
    <xf numFmtId="165" fontId="16" fillId="3" borderId="1" xfId="10" applyNumberFormat="1"/>
    <xf numFmtId="173" fontId="16" fillId="3" borderId="1" xfId="41"/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182" fontId="13" fillId="11" borderId="0" xfId="33" applyNumberFormat="1">
      <alignment horizontal="center"/>
    </xf>
    <xf numFmtId="169" fontId="25" fillId="4" borderId="4" xfId="26" applyFont="1" applyFill="1" applyBorder="1" applyProtection="1">
      <protection locked="0"/>
    </xf>
    <xf numFmtId="169" fontId="0" fillId="0" borderId="0" xfId="0" applyNumberFormat="1"/>
    <xf numFmtId="10" fontId="0" fillId="0" borderId="0" xfId="5" applyNumberFormat="1" applyFont="1"/>
    <xf numFmtId="184" fontId="0" fillId="0" borderId="0" xfId="0" applyNumberFormat="1"/>
    <xf numFmtId="0" fontId="32" fillId="0" borderId="0" xfId="25" applyNumberFormat="1" applyBorder="1"/>
    <xf numFmtId="0" fontId="24" fillId="0" borderId="0" xfId="0" applyFont="1"/>
    <xf numFmtId="2" fontId="24" fillId="7" borderId="2" xfId="27" applyNumberFormat="1" applyFont="1"/>
    <xf numFmtId="10" fontId="25" fillId="4" borderId="4" xfId="14" applyNumberFormat="1">
      <protection locked="0"/>
    </xf>
    <xf numFmtId="169" fontId="0" fillId="0" borderId="6" xfId="0" applyNumberFormat="1" applyBorder="1"/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  <col min="10" max="10" width="10.5703125" customWidth="1"/>
  </cols>
  <sheetData>
    <row r="1" spans="1:19" x14ac:dyDescent="0.2">
      <c r="A1" s="11"/>
    </row>
    <row r="3" spans="1:19" x14ac:dyDescent="0.2">
      <c r="A3" s="46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Payback Period.xlsx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8" t="s">
        <v>86</v>
      </c>
      <c r="D17" s="48"/>
      <c r="E17" s="48"/>
      <c r="F17" s="48"/>
      <c r="G17" s="48"/>
      <c r="H17" s="48"/>
      <c r="I17" s="48"/>
      <c r="J17" s="48"/>
    </row>
    <row r="18" spans="3:10" ht="12.75" x14ac:dyDescent="0.2">
      <c r="C18" s="48"/>
      <c r="D18" s="48"/>
      <c r="E18" s="48"/>
      <c r="F18" s="48"/>
      <c r="G18" s="48"/>
      <c r="H18" s="48"/>
      <c r="I18" s="48"/>
      <c r="J18" s="48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49" t="s">
        <v>22</v>
      </c>
      <c r="H21" s="49"/>
      <c r="I21" s="49"/>
      <c r="J21" s="7"/>
    </row>
    <row r="22" spans="3:10" ht="12.75" x14ac:dyDescent="0.2">
      <c r="C22" s="10" t="s">
        <v>23</v>
      </c>
      <c r="D22" s="9"/>
      <c r="E22" s="7"/>
      <c r="F22" s="7"/>
      <c r="G22" s="49" t="s">
        <v>24</v>
      </c>
      <c r="H22" s="49"/>
      <c r="I22" s="49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Payback Period.xlsx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46" t="s">
        <v>26</v>
      </c>
    </row>
    <row r="10" spans="1:12" x14ac:dyDescent="0.2">
      <c r="F10" s="46" t="s">
        <v>27</v>
      </c>
    </row>
    <row r="11" spans="1:12" x14ac:dyDescent="0.2">
      <c r="F11" s="46" t="s">
        <v>0</v>
      </c>
    </row>
    <row r="12" spans="1:12" x14ac:dyDescent="0.2">
      <c r="F12" s="46" t="s">
        <v>84</v>
      </c>
    </row>
    <row r="13" spans="1:12" x14ac:dyDescent="0.2">
      <c r="F13" s="46" t="s">
        <v>85</v>
      </c>
    </row>
    <row r="14" spans="1:12" x14ac:dyDescent="0.2">
      <c r="F14" s="46" t="s">
        <v>66</v>
      </c>
    </row>
    <row r="15" spans="1:12" x14ac:dyDescent="0.2">
      <c r="F15" s="11"/>
    </row>
    <row r="16" spans="1:12" x14ac:dyDescent="0.2">
      <c r="F16" s="11"/>
    </row>
  </sheetData>
  <conditionalFormatting sqref="G4">
    <cfRule type="cellIs" dxfId="8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6E08E9BC-5C7F-47C2-9871-E758D424E3B9}"/>
    <hyperlink ref="F10" location="HL_3" display="Style Guide" xr:uid="{A1C2DEBE-DC10-4663-A70A-9B114E6B90FD}"/>
    <hyperlink ref="F11" location="HL_4" display="Model Parameters" xr:uid="{1B32B7D2-2A9A-4316-9864-2132186A1528}"/>
    <hyperlink ref="F12" location="HL_5" display="Payback Period" xr:uid="{A9FFFFBD-80FA-4B4B-A342-8DCCE3E746D6}"/>
    <hyperlink ref="F13" location="HL_6" display="Discounted Payback Period" xr:uid="{615BDDB9-B47C-4E07-A063-D28DF52F361C}"/>
    <hyperlink ref="F14" location="HL_7" display="Error Checks" xr:uid="{1D8509B3-2C12-4989-80B8-067AE4106FC8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Payback Period.xlsx</v>
      </c>
    </row>
    <row r="3" spans="1:13" x14ac:dyDescent="0.2">
      <c r="A3" s="49" t="s">
        <v>1</v>
      </c>
      <c r="B3" s="49"/>
      <c r="C3" s="49"/>
      <c r="D3" s="49"/>
      <c r="E3" s="49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1" t="s">
        <v>29</v>
      </c>
      <c r="D8" s="51"/>
      <c r="E8" s="51"/>
      <c r="F8" s="51"/>
      <c r="G8" s="51"/>
      <c r="H8" s="13"/>
      <c r="I8" s="13" t="s">
        <v>30</v>
      </c>
      <c r="J8" s="13"/>
      <c r="K8" s="13" t="s">
        <v>31</v>
      </c>
    </row>
    <row r="9" spans="1:13" outlineLevel="1" x14ac:dyDescent="0.2">
      <c r="C9" s="50"/>
      <c r="D9" s="50"/>
      <c r="E9" s="50"/>
      <c r="F9" s="50"/>
      <c r="G9" s="50"/>
      <c r="K9" s="17"/>
    </row>
    <row r="10" spans="1:13" ht="20.25" outlineLevel="1" x14ac:dyDescent="0.3">
      <c r="C10" s="50" t="s">
        <v>32</v>
      </c>
      <c r="D10" s="50"/>
      <c r="E10" s="50"/>
      <c r="F10" s="50"/>
      <c r="G10" s="50"/>
      <c r="I10" s="14" t="str">
        <f>C10</f>
        <v>Sheet Title</v>
      </c>
      <c r="K10" s="15" t="s">
        <v>32</v>
      </c>
    </row>
    <row r="11" spans="1:13" ht="18" outlineLevel="1" x14ac:dyDescent="0.25">
      <c r="C11" s="50" t="s">
        <v>5</v>
      </c>
      <c r="D11" s="50"/>
      <c r="E11" s="50"/>
      <c r="F11" s="50"/>
      <c r="G11" s="50"/>
      <c r="I11" s="16" t="str">
        <f>C11</f>
        <v>Model Name</v>
      </c>
      <c r="K11" s="15" t="s">
        <v>5</v>
      </c>
    </row>
    <row r="12" spans="1:13" outlineLevel="1" x14ac:dyDescent="0.2">
      <c r="C12" s="50"/>
      <c r="D12" s="50"/>
      <c r="E12" s="50"/>
      <c r="F12" s="50"/>
      <c r="G12" s="50"/>
      <c r="K12" s="17"/>
    </row>
    <row r="13" spans="1:13" ht="16.5" outlineLevel="1" thickBot="1" x14ac:dyDescent="0.3">
      <c r="C13" s="50" t="s">
        <v>33</v>
      </c>
      <c r="D13" s="50"/>
      <c r="E13" s="50"/>
      <c r="F13" s="50"/>
      <c r="G13" s="50"/>
      <c r="I13" s="39" t="str">
        <f>C13</f>
        <v>Header 1</v>
      </c>
      <c r="K13" s="15" t="s">
        <v>33</v>
      </c>
    </row>
    <row r="14" spans="1:13" ht="17.25" outlineLevel="1" thickTop="1" x14ac:dyDescent="0.25">
      <c r="C14" s="50" t="s">
        <v>34</v>
      </c>
      <c r="D14" s="50"/>
      <c r="E14" s="50"/>
      <c r="F14" s="50"/>
      <c r="G14" s="50"/>
      <c r="I14" s="3" t="str">
        <f>C14</f>
        <v>Header 2</v>
      </c>
      <c r="K14" s="15" t="s">
        <v>34</v>
      </c>
    </row>
    <row r="15" spans="1:13" ht="15" outlineLevel="1" x14ac:dyDescent="0.25">
      <c r="C15" s="50" t="s">
        <v>35</v>
      </c>
      <c r="D15" s="50"/>
      <c r="E15" s="50"/>
      <c r="F15" s="50"/>
      <c r="G15" s="50"/>
      <c r="I15" s="4" t="str">
        <f>C15</f>
        <v>Header 3</v>
      </c>
      <c r="K15" s="15" t="s">
        <v>35</v>
      </c>
    </row>
    <row r="16" spans="1:13" ht="15" outlineLevel="1" x14ac:dyDescent="0.25">
      <c r="C16" s="50" t="s">
        <v>36</v>
      </c>
      <c r="D16" s="50"/>
      <c r="E16" s="50"/>
      <c r="F16" s="50"/>
      <c r="G16" s="50"/>
      <c r="I16" s="18" t="str">
        <f>C16</f>
        <v>Header 4</v>
      </c>
      <c r="K16" s="15" t="s">
        <v>36</v>
      </c>
    </row>
    <row r="17" spans="2:14" outlineLevel="1" x14ac:dyDescent="0.2">
      <c r="C17" s="50"/>
      <c r="D17" s="50"/>
      <c r="E17" s="50"/>
      <c r="F17" s="50"/>
      <c r="G17" s="50"/>
      <c r="K17" s="17"/>
    </row>
    <row r="18" spans="2:14" ht="15" outlineLevel="1" x14ac:dyDescent="0.25">
      <c r="C18" s="50" t="s">
        <v>37</v>
      </c>
      <c r="D18" s="50"/>
      <c r="E18" s="50"/>
      <c r="F18" s="50"/>
      <c r="G18" s="50"/>
      <c r="I18" s="19" t="str">
        <f>C18</f>
        <v>Notes</v>
      </c>
      <c r="K18" s="15" t="s">
        <v>37</v>
      </c>
    </row>
    <row r="19" spans="2:14" outlineLevel="1" x14ac:dyDescent="0.2">
      <c r="C19" s="50"/>
      <c r="D19" s="50"/>
      <c r="E19" s="50"/>
      <c r="F19" s="50"/>
      <c r="G19" s="50"/>
      <c r="K19" s="17"/>
      <c r="N19" s="19"/>
    </row>
    <row r="20" spans="2:14" ht="15" outlineLevel="1" x14ac:dyDescent="0.25">
      <c r="C20" s="50" t="s">
        <v>38</v>
      </c>
      <c r="D20" s="50"/>
      <c r="E20" s="50"/>
      <c r="F20" s="50"/>
      <c r="G20" s="50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1" t="s">
        <v>29</v>
      </c>
      <c r="D25" s="51"/>
      <c r="E25" s="51"/>
      <c r="F25" s="51"/>
      <c r="G25" s="51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0"/>
      <c r="D26" s="50"/>
      <c r="E26" s="50"/>
      <c r="F26" s="50"/>
      <c r="G26" s="50"/>
      <c r="K26" s="15"/>
    </row>
    <row r="27" spans="2:14" ht="15" outlineLevel="1" x14ac:dyDescent="0.25">
      <c r="C27" s="50" t="s">
        <v>40</v>
      </c>
      <c r="D27" s="50"/>
      <c r="E27" s="50"/>
      <c r="F27" s="50"/>
      <c r="G27" s="50"/>
      <c r="I27" s="20" t="s">
        <v>40</v>
      </c>
      <c r="K27" s="21" t="str">
        <f>C27</f>
        <v>Assumption</v>
      </c>
    </row>
    <row r="28" spans="2:14" ht="15" outlineLevel="1" x14ac:dyDescent="0.25">
      <c r="C28" s="50"/>
      <c r="D28" s="50"/>
      <c r="E28" s="50"/>
      <c r="F28" s="50"/>
      <c r="G28" s="50"/>
      <c r="K28" s="21"/>
    </row>
    <row r="29" spans="2:14" ht="15" outlineLevel="1" x14ac:dyDescent="0.25">
      <c r="C29" s="50" t="s">
        <v>41</v>
      </c>
      <c r="D29" s="50"/>
      <c r="E29" s="50"/>
      <c r="F29" s="50"/>
      <c r="G29" s="50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0"/>
      <c r="D30" s="50"/>
      <c r="E30" s="50"/>
      <c r="F30" s="50"/>
      <c r="G30" s="50"/>
      <c r="K30" s="21"/>
    </row>
    <row r="31" spans="2:14" ht="15" outlineLevel="1" x14ac:dyDescent="0.25">
      <c r="C31" s="50" t="s">
        <v>42</v>
      </c>
      <c r="D31" s="50"/>
      <c r="E31" s="50"/>
      <c r="F31" s="50"/>
      <c r="G31" s="50"/>
      <c r="I31" s="23"/>
      <c r="K31" s="21" t="str">
        <f>C31</f>
        <v>Empty</v>
      </c>
    </row>
    <row r="32" spans="2:14" ht="15" outlineLevel="1" x14ac:dyDescent="0.25">
      <c r="C32" s="50"/>
      <c r="D32" s="50"/>
      <c r="E32" s="50"/>
      <c r="F32" s="50"/>
      <c r="G32" s="50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0" t="s">
        <v>44</v>
      </c>
      <c r="D35" s="50"/>
      <c r="E35" s="50"/>
      <c r="F35" s="50"/>
      <c r="G35" s="50"/>
      <c r="I35" s="11" t="s">
        <v>44</v>
      </c>
      <c r="K35" s="21" t="str">
        <f>C35</f>
        <v>Hyperlink</v>
      </c>
    </row>
    <row r="36" spans="3:11" ht="15" outlineLevel="1" x14ac:dyDescent="0.25">
      <c r="C36" s="50"/>
      <c r="D36" s="50"/>
      <c r="E36" s="50"/>
      <c r="F36" s="50"/>
      <c r="G36" s="50"/>
      <c r="K36" s="21"/>
    </row>
    <row r="37" spans="3:11" ht="15" outlineLevel="1" x14ac:dyDescent="0.25">
      <c r="C37" s="50" t="s">
        <v>45</v>
      </c>
      <c r="D37" s="50"/>
      <c r="E37" s="50"/>
      <c r="F37" s="50"/>
      <c r="G37" s="50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50"/>
      <c r="D38" s="50"/>
      <c r="E38" s="50"/>
      <c r="F38" s="50"/>
      <c r="G38" s="50"/>
      <c r="K38" s="21"/>
    </row>
    <row r="39" spans="3:11" ht="15" outlineLevel="1" x14ac:dyDescent="0.25">
      <c r="C39" s="50" t="s">
        <v>46</v>
      </c>
      <c r="D39" s="50"/>
      <c r="E39" s="50"/>
      <c r="F39" s="50"/>
      <c r="G39" s="50"/>
      <c r="I39" s="26">
        <v>77</v>
      </c>
      <c r="K39" s="21" t="s">
        <v>47</v>
      </c>
    </row>
    <row r="40" spans="3:11" ht="15" outlineLevel="1" x14ac:dyDescent="0.25">
      <c r="C40" s="50"/>
      <c r="D40" s="50"/>
      <c r="E40" s="50"/>
      <c r="F40" s="50"/>
      <c r="G40" s="50"/>
      <c r="K40" s="21"/>
    </row>
    <row r="41" spans="3:11" ht="15" outlineLevel="1" x14ac:dyDescent="0.25">
      <c r="C41" s="50" t="s">
        <v>48</v>
      </c>
      <c r="D41" s="50"/>
      <c r="E41" s="50"/>
      <c r="F41" s="50"/>
      <c r="G41" s="50"/>
      <c r="I41" s="27">
        <f>I39</f>
        <v>77</v>
      </c>
      <c r="K41" s="21" t="str">
        <f>C41</f>
        <v>Line Total</v>
      </c>
    </row>
    <row r="42" spans="3:11" ht="15" outlineLevel="1" x14ac:dyDescent="0.25">
      <c r="C42" s="50"/>
      <c r="D42" s="50"/>
      <c r="E42" s="50"/>
      <c r="F42" s="50"/>
      <c r="G42" s="50"/>
      <c r="K42" s="21"/>
    </row>
    <row r="43" spans="3:11" ht="15" outlineLevel="1" x14ac:dyDescent="0.25">
      <c r="C43" s="50" t="s">
        <v>49</v>
      </c>
      <c r="D43" s="50"/>
      <c r="E43" s="50"/>
      <c r="F43" s="50"/>
      <c r="G43" s="50"/>
      <c r="I43" s="28">
        <v>365</v>
      </c>
      <c r="K43" s="21" t="str">
        <f>C43</f>
        <v>Parameter</v>
      </c>
    </row>
    <row r="44" spans="3:11" ht="15" outlineLevel="1" x14ac:dyDescent="0.25">
      <c r="C44" s="50"/>
      <c r="D44" s="50"/>
      <c r="E44" s="50"/>
      <c r="F44" s="50"/>
      <c r="G44" s="50"/>
      <c r="K44" s="21"/>
    </row>
    <row r="45" spans="3:11" ht="15" outlineLevel="1" x14ac:dyDescent="0.25">
      <c r="C45" s="50" t="s">
        <v>50</v>
      </c>
      <c r="D45" s="50"/>
      <c r="E45" s="50"/>
      <c r="F45" s="50"/>
      <c r="G45" s="50"/>
      <c r="I45" s="29" t="s">
        <v>51</v>
      </c>
      <c r="K45" s="21" t="str">
        <f>C45</f>
        <v>Range Name Description</v>
      </c>
    </row>
    <row r="46" spans="3:11" ht="15" outlineLevel="1" x14ac:dyDescent="0.25">
      <c r="C46" s="50"/>
      <c r="D46" s="50"/>
      <c r="E46" s="50"/>
      <c r="F46" s="50"/>
      <c r="G46" s="50"/>
      <c r="K46" s="21"/>
    </row>
    <row r="47" spans="3:11" ht="15" outlineLevel="1" x14ac:dyDescent="0.25">
      <c r="C47" s="50" t="s">
        <v>52</v>
      </c>
      <c r="D47" s="50"/>
      <c r="E47" s="50"/>
      <c r="F47" s="50"/>
      <c r="G47" s="50"/>
      <c r="I47" s="30">
        <f>ROW(C47)</f>
        <v>47</v>
      </c>
      <c r="K47" s="21" t="s">
        <v>53</v>
      </c>
    </row>
    <row r="48" spans="3:11" ht="15" outlineLevel="1" x14ac:dyDescent="0.25">
      <c r="C48" s="50"/>
      <c r="D48" s="50"/>
      <c r="E48" s="50"/>
      <c r="F48" s="50"/>
      <c r="G48" s="50"/>
      <c r="K48" s="21"/>
    </row>
    <row r="49" spans="2:13" ht="15" outlineLevel="1" x14ac:dyDescent="0.25">
      <c r="C49" s="50" t="s">
        <v>54</v>
      </c>
      <c r="D49" s="50"/>
      <c r="E49" s="50"/>
      <c r="F49" s="50"/>
      <c r="G49" s="50"/>
      <c r="I49" s="31">
        <f>I41</f>
        <v>77</v>
      </c>
      <c r="K49" s="21" t="str">
        <f>C49</f>
        <v>Row Summary</v>
      </c>
    </row>
    <row r="50" spans="2:13" ht="15" outlineLevel="1" x14ac:dyDescent="0.25">
      <c r="C50" s="50"/>
      <c r="D50" s="50"/>
      <c r="E50" s="50"/>
      <c r="F50" s="50"/>
      <c r="G50" s="50"/>
      <c r="K50" s="21"/>
    </row>
    <row r="51" spans="2:13" ht="15" outlineLevel="1" x14ac:dyDescent="0.25">
      <c r="C51" s="50" t="s">
        <v>55</v>
      </c>
      <c r="D51" s="50"/>
      <c r="E51" s="50"/>
      <c r="F51" s="50"/>
      <c r="G51" s="50"/>
      <c r="I51" s="32" t="s">
        <v>70</v>
      </c>
      <c r="K51" s="21" t="str">
        <f>C51</f>
        <v>Units</v>
      </c>
    </row>
    <row r="52" spans="2:13" ht="15" outlineLevel="1" x14ac:dyDescent="0.25">
      <c r="C52" s="50"/>
      <c r="D52" s="50"/>
      <c r="E52" s="50"/>
      <c r="F52" s="50"/>
      <c r="G52" s="50"/>
      <c r="K52" s="21"/>
    </row>
    <row r="53" spans="2:13" ht="15" outlineLevel="1" x14ac:dyDescent="0.25">
      <c r="C53" s="50" t="s">
        <v>56</v>
      </c>
      <c r="D53" s="50"/>
      <c r="E53" s="50"/>
      <c r="F53" s="50"/>
      <c r="G53" s="50"/>
      <c r="I53" s="33"/>
      <c r="K53" s="21" t="str">
        <f>C53</f>
        <v>WIP</v>
      </c>
    </row>
    <row r="54" spans="2:13" ht="15" outlineLevel="1" x14ac:dyDescent="0.25">
      <c r="C54" s="50"/>
      <c r="D54" s="50"/>
      <c r="E54" s="50"/>
      <c r="F54" s="50"/>
      <c r="G54" s="50"/>
      <c r="K54" s="21"/>
    </row>
    <row r="55" spans="2:13" outlineLevel="1" x14ac:dyDescent="0.2">
      <c r="C55" s="50"/>
      <c r="D55" s="50"/>
      <c r="E55" s="50"/>
      <c r="F55" s="50"/>
      <c r="G55" s="50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1" t="s">
        <v>29</v>
      </c>
      <c r="D58" s="51"/>
      <c r="E58" s="51"/>
      <c r="F58" s="51"/>
      <c r="G58" s="51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0" t="s">
        <v>58</v>
      </c>
      <c r="D60" s="50"/>
      <c r="E60" s="50"/>
      <c r="F60" s="50"/>
      <c r="G60" s="50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0"/>
      <c r="D61" s="50"/>
      <c r="E61" s="50"/>
      <c r="F61" s="50"/>
      <c r="G61" s="50"/>
      <c r="K61" s="21"/>
    </row>
    <row r="62" spans="2:13" ht="15" outlineLevel="1" x14ac:dyDescent="0.25">
      <c r="C62" s="50" t="s">
        <v>59</v>
      </c>
      <c r="D62" s="50"/>
      <c r="E62" s="50"/>
      <c r="F62" s="50"/>
      <c r="G62" s="50"/>
      <c r="I62" s="41">
        <v>-123456.789</v>
      </c>
      <c r="K62" s="21" t="str">
        <f t="shared" si="0"/>
        <v>Comma [0]</v>
      </c>
    </row>
    <row r="63" spans="2:13" ht="15" outlineLevel="1" x14ac:dyDescent="0.25">
      <c r="C63" s="50"/>
      <c r="D63" s="50"/>
      <c r="E63" s="50"/>
      <c r="F63" s="50"/>
      <c r="G63" s="50"/>
      <c r="K63" s="21"/>
    </row>
    <row r="64" spans="2:13" ht="15" outlineLevel="1" x14ac:dyDescent="0.25">
      <c r="C64" s="50" t="s">
        <v>60</v>
      </c>
      <c r="D64" s="50"/>
      <c r="E64" s="50"/>
      <c r="F64" s="50"/>
      <c r="G64" s="50"/>
      <c r="I64" s="43">
        <v>123456.789</v>
      </c>
      <c r="K64" s="21" t="str">
        <f t="shared" si="0"/>
        <v>Currency</v>
      </c>
    </row>
    <row r="65" spans="3:11" ht="15" outlineLevel="1" x14ac:dyDescent="0.25">
      <c r="C65" s="50"/>
      <c r="D65" s="50"/>
      <c r="E65" s="50"/>
      <c r="F65" s="50"/>
      <c r="G65" s="50"/>
      <c r="K65" s="21"/>
    </row>
    <row r="66" spans="3:11" ht="15" outlineLevel="1" x14ac:dyDescent="0.25">
      <c r="C66" s="50" t="s">
        <v>61</v>
      </c>
      <c r="D66" s="50"/>
      <c r="E66" s="50"/>
      <c r="F66" s="50"/>
      <c r="G66" s="50"/>
      <c r="I66" s="44">
        <v>123456.789</v>
      </c>
      <c r="K66" s="21" t="str">
        <f t="shared" si="0"/>
        <v>Currency [0]</v>
      </c>
    </row>
    <row r="67" spans="3:11" ht="15" outlineLevel="1" x14ac:dyDescent="0.25">
      <c r="C67" s="50"/>
      <c r="D67" s="50"/>
      <c r="E67" s="50"/>
      <c r="F67" s="50"/>
      <c r="G67" s="50"/>
      <c r="K67" s="21"/>
    </row>
    <row r="68" spans="3:11" ht="15" outlineLevel="1" x14ac:dyDescent="0.25">
      <c r="C68" s="50" t="s">
        <v>62</v>
      </c>
      <c r="D68" s="50"/>
      <c r="E68" s="50"/>
      <c r="F68" s="50"/>
      <c r="G68" s="50"/>
      <c r="I68" s="45">
        <f ca="1">TODAY()</f>
        <v>44759</v>
      </c>
      <c r="K68" s="21" t="str">
        <f>C68</f>
        <v>Date</v>
      </c>
    </row>
    <row r="69" spans="3:11" ht="15" outlineLevel="1" x14ac:dyDescent="0.25">
      <c r="C69" s="50"/>
      <c r="D69" s="50"/>
      <c r="E69" s="50"/>
      <c r="F69" s="50"/>
      <c r="G69" s="50"/>
      <c r="K69" s="21"/>
    </row>
    <row r="70" spans="3:11" ht="15" outlineLevel="1" x14ac:dyDescent="0.25">
      <c r="C70" s="50" t="s">
        <v>63</v>
      </c>
      <c r="D70" s="50"/>
      <c r="E70" s="50"/>
      <c r="F70" s="50"/>
      <c r="G70" s="50"/>
      <c r="I70" s="37">
        <f ca="1">TODAY()</f>
        <v>44759</v>
      </c>
      <c r="K70" s="21" t="str">
        <f>C70</f>
        <v>Date Heading</v>
      </c>
    </row>
    <row r="71" spans="3:11" ht="15" outlineLevel="1" x14ac:dyDescent="0.25">
      <c r="C71" s="50"/>
      <c r="D71" s="50"/>
      <c r="E71" s="50"/>
      <c r="F71" s="50"/>
      <c r="G71" s="50"/>
      <c r="K71" s="21"/>
    </row>
    <row r="72" spans="3:11" ht="15" outlineLevel="1" x14ac:dyDescent="0.25">
      <c r="C72" s="50" t="s">
        <v>64</v>
      </c>
      <c r="D72" s="50"/>
      <c r="E72" s="50"/>
      <c r="F72" s="50"/>
      <c r="G72" s="50"/>
      <c r="I72" s="34">
        <v>-123456.789</v>
      </c>
      <c r="K72" s="21" t="str">
        <f>C72</f>
        <v>Numbers 0</v>
      </c>
    </row>
    <row r="73" spans="3:11" ht="15" outlineLevel="1" x14ac:dyDescent="0.25">
      <c r="C73" s="50"/>
      <c r="D73" s="50"/>
      <c r="E73" s="50"/>
      <c r="F73" s="50"/>
      <c r="G73" s="50"/>
      <c r="K73" s="21"/>
    </row>
    <row r="74" spans="3:11" ht="15" outlineLevel="1" x14ac:dyDescent="0.25">
      <c r="C74" s="50" t="s">
        <v>65</v>
      </c>
      <c r="D74" s="50"/>
      <c r="E74" s="50"/>
      <c r="F74" s="50"/>
      <c r="G74" s="50"/>
      <c r="I74" s="35">
        <v>0.5</v>
      </c>
      <c r="K74" s="21" t="str">
        <f>C74</f>
        <v>Percent</v>
      </c>
    </row>
    <row r="75" spans="3:11" outlineLevel="1" x14ac:dyDescent="0.2">
      <c r="C75" s="50"/>
      <c r="D75" s="50"/>
      <c r="E75" s="50"/>
      <c r="F75" s="50"/>
      <c r="G75" s="50"/>
    </row>
    <row r="76" spans="3:11" outlineLevel="1" x14ac:dyDescent="0.2">
      <c r="C76" s="50"/>
      <c r="D76" s="50"/>
      <c r="E76" s="50"/>
      <c r="F76" s="50"/>
      <c r="G76" s="50"/>
    </row>
    <row r="77" spans="3:11" x14ac:dyDescent="0.2">
      <c r="C77" s="50"/>
      <c r="D77" s="50"/>
      <c r="E77" s="50"/>
      <c r="F77" s="50"/>
      <c r="G77" s="50"/>
    </row>
    <row r="78" spans="3:11" x14ac:dyDescent="0.2">
      <c r="C78" s="50"/>
      <c r="D78" s="50"/>
      <c r="E78" s="50"/>
      <c r="F78" s="50"/>
      <c r="G78" s="50"/>
    </row>
    <row r="79" spans="3:11" x14ac:dyDescent="0.2">
      <c r="C79" s="50"/>
      <c r="D79" s="50"/>
      <c r="E79" s="50"/>
      <c r="F79" s="50"/>
      <c r="G79" s="50"/>
    </row>
    <row r="80" spans="3:11" x14ac:dyDescent="0.2">
      <c r="C80" s="50"/>
      <c r="D80" s="50"/>
      <c r="E80" s="50"/>
      <c r="F80" s="50"/>
      <c r="G80" s="50"/>
    </row>
    <row r="81" spans="3:7" x14ac:dyDescent="0.2">
      <c r="C81" s="50"/>
      <c r="D81" s="50"/>
      <c r="E81" s="50"/>
      <c r="F81" s="50"/>
      <c r="G81" s="50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9"/>
      <c r="K1" s="49"/>
    </row>
    <row r="2" spans="1:18" ht="18" x14ac:dyDescent="0.25">
      <c r="A2" s="16" t="str">
        <f ca="1">Model_Name</f>
        <v>SP Payback Period.xlsx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2" t="str">
        <f ca="1">IF(ISERROR(OR(FIND("[",CELL("filename",A1)),FIND("]",CELL("filename",A1)))),"",MID(CELL("filename",A1),FIND("[",CELL("filename",A1))+1,FIND("]",CELL("filename",A1))-FIND("[",CELL("filename",A1))-1))</f>
        <v>SP Payback Period.xlsx</v>
      </c>
      <c r="H11" s="52"/>
      <c r="I11" s="52"/>
      <c r="J11" s="52"/>
      <c r="K11" s="52"/>
      <c r="L11" s="52"/>
      <c r="M11" s="52"/>
      <c r="N11" s="52"/>
    </row>
    <row r="12" spans="1:18" outlineLevel="1" x14ac:dyDescent="0.2">
      <c r="E12" t="s">
        <v>6</v>
      </c>
      <c r="G12" s="53" t="s">
        <v>71</v>
      </c>
      <c r="H12" s="53"/>
      <c r="I12" s="53"/>
      <c r="J12" s="53"/>
      <c r="K12" s="53"/>
      <c r="L12" s="53"/>
      <c r="M12" s="53"/>
      <c r="N12" s="53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  <pageSetUpPr fitToPage="1"/>
  </sheetPr>
  <dimension ref="A1:T25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customWidth="1"/>
    <col min="6" max="6" width="27" bestFit="1" customWidth="1"/>
    <col min="7" max="7" width="2.140625" customWidth="1"/>
    <col min="8" max="8" width="9.140625" style="47" customWidth="1"/>
    <col min="18" max="18" width="1.7109375" customWidth="1"/>
    <col min="19" max="19" width="69.85546875" bestFit="1" customWidth="1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Payback Period</v>
      </c>
    </row>
    <row r="2" spans="1:20" ht="18" x14ac:dyDescent="0.25">
      <c r="A2" s="16" t="str">
        <f ca="1">Model_Name</f>
        <v>SP Payback Period.xlsx</v>
      </c>
    </row>
    <row r="3" spans="1:20" x14ac:dyDescent="0.2">
      <c r="A3" s="49" t="s">
        <v>1</v>
      </c>
      <c r="B3" s="49"/>
      <c r="C3" s="49"/>
      <c r="D3" s="49"/>
      <c r="E3" s="49"/>
    </row>
    <row r="4" spans="1:20" ht="14.25" x14ac:dyDescent="0.2">
      <c r="E4" t="s">
        <v>2</v>
      </c>
      <c r="J4" s="1">
        <f>Overall_Error_Check</f>
        <v>0</v>
      </c>
    </row>
    <row r="5" spans="1:20" x14ac:dyDescent="0.2">
      <c r="A5" s="11"/>
    </row>
    <row r="6" spans="1:20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thickTop="1" x14ac:dyDescent="0.2"/>
    <row r="8" spans="1:20" ht="16.5" x14ac:dyDescent="0.25">
      <c r="C8" s="3" t="s">
        <v>69</v>
      </c>
    </row>
    <row r="10" spans="1:20" ht="15" x14ac:dyDescent="0.25">
      <c r="D10" s="4" t="s">
        <v>73</v>
      </c>
    </row>
    <row r="12" spans="1:20" x14ac:dyDescent="0.2">
      <c r="F12" t="s">
        <v>62</v>
      </c>
      <c r="I12" s="54">
        <f ca="1">DATE(YEAR(TODAY())+1,1,1)</f>
        <v>44927</v>
      </c>
      <c r="J12" s="54">
        <f ca="1">I12+47</f>
        <v>44974</v>
      </c>
      <c r="K12" s="54">
        <f ca="1">J12+51</f>
        <v>45025</v>
      </c>
      <c r="L12" s="54">
        <f ca="1">K12+177</f>
        <v>45202</v>
      </c>
      <c r="M12" s="54">
        <f ca="1">L12+221</f>
        <v>45423</v>
      </c>
      <c r="N12" s="54">
        <f ca="1">M12+159</f>
        <v>45582</v>
      </c>
      <c r="O12" s="54">
        <f ca="1">N12+165</f>
        <v>45747</v>
      </c>
      <c r="P12" s="54">
        <f ca="1">O12+194</f>
        <v>45941</v>
      </c>
      <c r="Q12" s="54">
        <f ca="1">P12+255</f>
        <v>46196</v>
      </c>
    </row>
    <row r="13" spans="1:20" x14ac:dyDescent="0.2">
      <c r="F13" t="s">
        <v>74</v>
      </c>
      <c r="I13" s="55">
        <v>-250000</v>
      </c>
      <c r="J13" s="55">
        <v>35223</v>
      </c>
      <c r="K13" s="55">
        <v>52455</v>
      </c>
      <c r="L13" s="55">
        <v>28131</v>
      </c>
      <c r="M13" s="55">
        <v>51438</v>
      </c>
      <c r="N13" s="55">
        <v>52898</v>
      </c>
      <c r="O13" s="55">
        <v>21992</v>
      </c>
      <c r="P13" s="55">
        <v>22837</v>
      </c>
      <c r="Q13" s="55">
        <v>59619</v>
      </c>
    </row>
    <row r="15" spans="1:20" x14ac:dyDescent="0.2">
      <c r="F15" t="s">
        <v>75</v>
      </c>
      <c r="I15" s="34">
        <f ca="1">I$12-$I$12</f>
        <v>0</v>
      </c>
      <c r="J15" s="34">
        <f t="shared" ref="J15:Q15" ca="1" si="0">J$12-$I$12</f>
        <v>47</v>
      </c>
      <c r="K15" s="34">
        <f t="shared" ca="1" si="0"/>
        <v>98</v>
      </c>
      <c r="L15" s="34">
        <f t="shared" ca="1" si="0"/>
        <v>275</v>
      </c>
      <c r="M15" s="34">
        <f t="shared" ca="1" si="0"/>
        <v>496</v>
      </c>
      <c r="N15" s="34">
        <f t="shared" ca="1" si="0"/>
        <v>655</v>
      </c>
      <c r="O15" s="34">
        <f t="shared" ca="1" si="0"/>
        <v>820</v>
      </c>
      <c r="P15" s="34">
        <f t="shared" ca="1" si="0"/>
        <v>1014</v>
      </c>
      <c r="Q15" s="34">
        <f t="shared" ca="1" si="0"/>
        <v>1269</v>
      </c>
      <c r="S15" s="59" t="str">
        <f ca="1">IFERROR(_xlfn.FORMULATEXT(I15),"")</f>
        <v>=I$12-$I$12</v>
      </c>
    </row>
    <row r="16" spans="1:20" x14ac:dyDescent="0.2">
      <c r="S16" s="59"/>
    </row>
    <row r="17" spans="5:19" x14ac:dyDescent="0.2">
      <c r="F17" t="s">
        <v>76</v>
      </c>
      <c r="I17" s="56">
        <f>SUM($I$13:I$13)</f>
        <v>-250000</v>
      </c>
      <c r="J17" s="56">
        <f>SUM($I$13:J$13)</f>
        <v>-214777</v>
      </c>
      <c r="K17" s="56">
        <f>SUM($I$13:K$13)</f>
        <v>-162322</v>
      </c>
      <c r="L17" s="56">
        <f>SUM($I$13:L$13)</f>
        <v>-134191</v>
      </c>
      <c r="M17" s="56">
        <f>SUM($I$13:M$13)</f>
        <v>-82753</v>
      </c>
      <c r="N17" s="56">
        <f>SUM($I$13:N$13)</f>
        <v>-29855</v>
      </c>
      <c r="O17" s="56">
        <f>SUM($I$13:O$13)</f>
        <v>-7863</v>
      </c>
      <c r="P17" s="56">
        <f>SUM($I$13:P$13)</f>
        <v>14974</v>
      </c>
      <c r="Q17" s="56">
        <f>SUM($I$13:Q$13)</f>
        <v>74593</v>
      </c>
      <c r="S17" s="59" t="str">
        <f t="shared" ref="S16:S19" ca="1" si="1">IFERROR(_xlfn.FORMULATEXT(I17),"")</f>
        <v>=SUM($I$13:I$13)</v>
      </c>
    </row>
    <row r="18" spans="5:19" x14ac:dyDescent="0.2">
      <c r="S18" s="59"/>
    </row>
    <row r="19" spans="5:19" x14ac:dyDescent="0.2">
      <c r="F19" t="s">
        <v>77</v>
      </c>
      <c r="H19" cm="1">
        <f t="array" ref="H19">MATCH(TRUE,$I$17:$Q$17&gt;=0,0)</f>
        <v>8</v>
      </c>
      <c r="J19" s="47"/>
      <c r="K19" s="47"/>
      <c r="L19" s="47"/>
      <c r="M19" s="47"/>
      <c r="N19" s="47"/>
      <c r="O19" s="47"/>
      <c r="P19" s="47"/>
      <c r="Q19" s="47"/>
      <c r="S19" s="59" t="str">
        <f ca="1">IFERROR(_xlfn.FORMULATEXT(H19),"")</f>
        <v>=MATCH(TRUE,$I$17:$Q$17&gt;=0,0)</v>
      </c>
    </row>
    <row r="20" spans="5:19" x14ac:dyDescent="0.2">
      <c r="S20" s="59"/>
    </row>
    <row r="21" spans="5:19" x14ac:dyDescent="0.2">
      <c r="F21" t="s">
        <v>78</v>
      </c>
      <c r="H21" s="57">
        <f ca="1">OFFSET($H$17,,$H$19)/(OFFSET($H$17,,$H$19)-OFFSET($H$17,,$H$19-1))</f>
        <v>0.65569032710075759</v>
      </c>
      <c r="S21" s="59" t="str">
        <f t="shared" ref="S20:S25" ca="1" si="2">IFERROR(_xlfn.FORMULATEXT(H21),"")</f>
        <v>=OFFSET($H$17,,$H$19)/(OFFSET($H$17,,$H$19)-OFFSET($H$17,,$H$19-1))</v>
      </c>
    </row>
    <row r="22" spans="5:19" x14ac:dyDescent="0.2">
      <c r="S22" s="59"/>
    </row>
    <row r="23" spans="5:19" x14ac:dyDescent="0.2">
      <c r="E23" s="60" t="s">
        <v>79</v>
      </c>
      <c r="H23" s="61">
        <f ca="1">OFFSET($H$15,,$H$19-1)+(1-$H$21)*(OFFSET($H$15,,$H$19)-OFFSET($H$15,,$H$19-1))</f>
        <v>886.79607654245297</v>
      </c>
      <c r="O23" s="47"/>
      <c r="S23" s="59" t="str">
        <f t="shared" ca="1" si="2"/>
        <v>=OFFSET($H$15,,$H$19-1)+(1-$H$21)*(OFFSET($H$15,,$H$19)-OFFSET($H$15,,$H$19-1))</v>
      </c>
    </row>
    <row r="24" spans="5:19" x14ac:dyDescent="0.2">
      <c r="O24" s="47"/>
      <c r="S24" s="59"/>
    </row>
    <row r="25" spans="5:19" x14ac:dyDescent="0.2">
      <c r="E25" s="60" t="s">
        <v>80</v>
      </c>
      <c r="H25" s="61">
        <f ca="1">H23/Days_in_Year</f>
        <v>2.4295782918971316</v>
      </c>
      <c r="S25" s="59" t="str">
        <f t="shared" ca="1" si="2"/>
        <v>=H23/Days_in_Year</v>
      </c>
    </row>
  </sheetData>
  <mergeCells count="1">
    <mergeCell ref="A3:E3"/>
  </mergeCells>
  <conditionalFormatting sqref="J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J4" location="Overall_Error_Check" tooltip="Go to Overall Error Check" display="Overall_Error_Check" xr:uid="{FFAC9A95-837B-41C4-AE89-14D656AD6B68}"/>
  </hyperlink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29C5-A49B-4CDC-81B4-55E8BEBE6DF4}">
  <sheetPr>
    <outlinePr summaryBelow="0" summaryRight="0"/>
    <pageSetUpPr fitToPage="1"/>
  </sheetPr>
  <dimension ref="A1:T31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style="47" customWidth="1"/>
    <col min="6" max="6" width="27" style="47" bestFit="1" customWidth="1"/>
    <col min="7" max="7" width="2.140625" style="47" customWidth="1"/>
    <col min="8" max="8" width="9.140625" style="47" customWidth="1"/>
    <col min="9" max="17" width="9.140625" style="47"/>
    <col min="18" max="18" width="1.7109375" style="47" customWidth="1"/>
    <col min="19" max="19" width="69.85546875" style="47" bestFit="1" customWidth="1"/>
    <col min="20" max="16384" width="9.140625" style="47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Discounted Payback Period</v>
      </c>
    </row>
    <row r="2" spans="1:20" ht="18" x14ac:dyDescent="0.25">
      <c r="A2" s="16" t="str">
        <f ca="1">Model_Name</f>
        <v>SP Payback Period.xlsx</v>
      </c>
    </row>
    <row r="3" spans="1:20" x14ac:dyDescent="0.2">
      <c r="A3" s="49" t="s">
        <v>1</v>
      </c>
      <c r="B3" s="49"/>
      <c r="C3" s="49"/>
      <c r="D3" s="49"/>
      <c r="E3" s="49"/>
    </row>
    <row r="4" spans="1:20" ht="14.25" x14ac:dyDescent="0.2">
      <c r="E4" s="47" t="s">
        <v>2</v>
      </c>
      <c r="J4" s="1">
        <f>Overall_Error_Check</f>
        <v>0</v>
      </c>
    </row>
    <row r="5" spans="1:20" x14ac:dyDescent="0.2">
      <c r="A5" s="46"/>
    </row>
    <row r="6" spans="1:20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thickTop="1" x14ac:dyDescent="0.2"/>
    <row r="8" spans="1:20" ht="16.5" x14ac:dyDescent="0.25">
      <c r="C8" s="3" t="s">
        <v>69</v>
      </c>
    </row>
    <row r="10" spans="1:20" ht="15" x14ac:dyDescent="0.25">
      <c r="D10" s="4" t="s">
        <v>73</v>
      </c>
    </row>
    <row r="12" spans="1:20" x14ac:dyDescent="0.2">
      <c r="F12" s="47" t="s">
        <v>81</v>
      </c>
      <c r="H12" s="62">
        <v>0.08</v>
      </c>
    </row>
    <row r="14" spans="1:20" x14ac:dyDescent="0.2">
      <c r="F14" s="47" t="s">
        <v>62</v>
      </c>
      <c r="I14" s="54">
        <f ca="1">DATE(YEAR(TODAY())+1,1,1)</f>
        <v>44927</v>
      </c>
      <c r="J14" s="54">
        <f ca="1">I14+47</f>
        <v>44974</v>
      </c>
      <c r="K14" s="54">
        <f ca="1">J14+51</f>
        <v>45025</v>
      </c>
      <c r="L14" s="54">
        <f ca="1">K14+177</f>
        <v>45202</v>
      </c>
      <c r="M14" s="54">
        <f ca="1">L14+221</f>
        <v>45423</v>
      </c>
      <c r="N14" s="54">
        <f ca="1">M14+159</f>
        <v>45582</v>
      </c>
      <c r="O14" s="54">
        <f ca="1">N14+165</f>
        <v>45747</v>
      </c>
      <c r="P14" s="54">
        <f ca="1">O14+194</f>
        <v>45941</v>
      </c>
      <c r="Q14" s="54">
        <f ca="1">P14+255</f>
        <v>46196</v>
      </c>
    </row>
    <row r="15" spans="1:20" x14ac:dyDescent="0.2">
      <c r="F15" s="47" t="s">
        <v>74</v>
      </c>
      <c r="I15" s="55">
        <v>-250000</v>
      </c>
      <c r="J15" s="55">
        <v>35223</v>
      </c>
      <c r="K15" s="55">
        <v>52455</v>
      </c>
      <c r="L15" s="55">
        <v>28131</v>
      </c>
      <c r="M15" s="55">
        <v>51438</v>
      </c>
      <c r="N15" s="55">
        <v>52898</v>
      </c>
      <c r="O15" s="55">
        <v>21992</v>
      </c>
      <c r="P15" s="55">
        <v>22837</v>
      </c>
      <c r="Q15" s="55">
        <v>59619</v>
      </c>
    </row>
    <row r="17" spans="5:19" x14ac:dyDescent="0.2">
      <c r="F17" s="47" t="s">
        <v>82</v>
      </c>
      <c r="I17" s="58">
        <f ca="1">(1+Discount_Rate)^-(I$21/Days_in_Year)</f>
        <v>1</v>
      </c>
      <c r="J17" s="58">
        <f ca="1">(1+Discount_Rate)^-(J$21/Days_in_Year)</f>
        <v>0.99013889088322149</v>
      </c>
      <c r="K17" s="58">
        <f ca="1">(1+Discount_Rate)^-(K$21/Days_in_Year)</f>
        <v>0.97954851503610529</v>
      </c>
      <c r="L17" s="58">
        <f ca="1">(1+Discount_Rate)^-(L$21/Days_in_Year)</f>
        <v>0.94366471939069219</v>
      </c>
      <c r="M17" s="58">
        <f ca="1">(1+Discount_Rate)^-(M$21/Days_in_Year)</f>
        <v>0.90070032885851348</v>
      </c>
      <c r="N17" s="58">
        <f ca="1">(1+Discount_Rate)^-(N$21/Days_in_Year)</f>
        <v>0.87100447034893969</v>
      </c>
      <c r="O17" s="58">
        <f ca="1">(1+Discount_Rate)^-(O$21/Days_in_Year)</f>
        <v>0.84122276133490848</v>
      </c>
      <c r="P17" s="58">
        <f ca="1">(1+Discount_Rate)^-(P$21/Days_in_Year)</f>
        <v>0.8075065618073004</v>
      </c>
      <c r="Q17" s="58">
        <f ca="1">(1+Discount_Rate)^-(Q$21/Days_in_Year)</f>
        <v>0.76523569042091277</v>
      </c>
    </row>
    <row r="19" spans="5:19" x14ac:dyDescent="0.2">
      <c r="F19" s="47" t="s">
        <v>83</v>
      </c>
      <c r="I19" s="63">
        <f ca="1">I15*I17</f>
        <v>-250000</v>
      </c>
      <c r="J19" s="63">
        <f t="shared" ref="J19:Q19" ca="1" si="0">J15*J17</f>
        <v>34875.662153579709</v>
      </c>
      <c r="K19" s="63">
        <f t="shared" ca="1" si="0"/>
        <v>51382.217356218905</v>
      </c>
      <c r="L19" s="63">
        <f t="shared" ca="1" si="0"/>
        <v>26546.232221179562</v>
      </c>
      <c r="M19" s="63">
        <f t="shared" ca="1" si="0"/>
        <v>46330.223515824218</v>
      </c>
      <c r="N19" s="63">
        <f t="shared" ca="1" si="0"/>
        <v>46074.394472518208</v>
      </c>
      <c r="O19" s="63">
        <f t="shared" ca="1" si="0"/>
        <v>18500.170967277307</v>
      </c>
      <c r="P19" s="63">
        <f t="shared" ca="1" si="0"/>
        <v>18441.027351993318</v>
      </c>
      <c r="Q19" s="63">
        <f t="shared" ca="1" si="0"/>
        <v>45622.5866272044</v>
      </c>
    </row>
    <row r="21" spans="5:19" x14ac:dyDescent="0.2">
      <c r="F21" s="47" t="s">
        <v>75</v>
      </c>
      <c r="I21" s="34">
        <f ca="1">I$14-$I$14</f>
        <v>0</v>
      </c>
      <c r="J21" s="34">
        <f t="shared" ref="J21:Q21" ca="1" si="1">J$14-$I$14</f>
        <v>47</v>
      </c>
      <c r="K21" s="34">
        <f t="shared" ca="1" si="1"/>
        <v>98</v>
      </c>
      <c r="L21" s="34">
        <f t="shared" ca="1" si="1"/>
        <v>275</v>
      </c>
      <c r="M21" s="34">
        <f t="shared" ca="1" si="1"/>
        <v>496</v>
      </c>
      <c r="N21" s="34">
        <f t="shared" ca="1" si="1"/>
        <v>655</v>
      </c>
      <c r="O21" s="34">
        <f t="shared" ca="1" si="1"/>
        <v>820</v>
      </c>
      <c r="P21" s="34">
        <f t="shared" ca="1" si="1"/>
        <v>1014</v>
      </c>
      <c r="Q21" s="34">
        <f t="shared" ca="1" si="1"/>
        <v>1269</v>
      </c>
      <c r="S21" s="59" t="str">
        <f ca="1">IFERROR(_xlfn.FORMULATEXT(I21),"")</f>
        <v>=I$14-$I$14</v>
      </c>
    </row>
    <row r="22" spans="5:19" x14ac:dyDescent="0.2">
      <c r="S22" s="59"/>
    </row>
    <row r="23" spans="5:19" x14ac:dyDescent="0.2">
      <c r="F23" s="47" t="s">
        <v>76</v>
      </c>
      <c r="I23" s="56">
        <f ca="1">SUM($I$19:I$19)</f>
        <v>-250000</v>
      </c>
      <c r="J23" s="56">
        <f ca="1">SUM($I$19:J$19)</f>
        <v>-215124.3378464203</v>
      </c>
      <c r="K23" s="56">
        <f ca="1">SUM($I$19:K$19)</f>
        <v>-163742.1204902014</v>
      </c>
      <c r="L23" s="56">
        <f ca="1">SUM($I$19:L$19)</f>
        <v>-137195.88826902185</v>
      </c>
      <c r="M23" s="56">
        <f ca="1">SUM($I$19:M$19)</f>
        <v>-90865.664753197634</v>
      </c>
      <c r="N23" s="56">
        <f ca="1">SUM($I$19:N$19)</f>
        <v>-44791.270280679426</v>
      </c>
      <c r="O23" s="56">
        <f ca="1">SUM($I$19:O$19)</f>
        <v>-26291.099313402119</v>
      </c>
      <c r="P23" s="56">
        <f ca="1">SUM($I$19:P$19)</f>
        <v>-7850.0719614088011</v>
      </c>
      <c r="Q23" s="56">
        <f ca="1">SUM($I$19:Q$19)</f>
        <v>37772.514665795599</v>
      </c>
      <c r="S23" s="59" t="str">
        <f t="shared" ref="S23:S26" ca="1" si="2">IFERROR(_xlfn.FORMULATEXT(I23),"")</f>
        <v>=SUM($I$19:I$19)</v>
      </c>
    </row>
    <row r="24" spans="5:19" x14ac:dyDescent="0.2">
      <c r="S24" s="59"/>
    </row>
    <row r="25" spans="5:19" x14ac:dyDescent="0.2">
      <c r="F25" s="47" t="s">
        <v>77</v>
      </c>
      <c r="H25" s="47" cm="1">
        <f t="array" aca="1" ref="H25" ca="1">MATCH(TRUE,$I$23:$Q$23&gt;=0,0)</f>
        <v>9</v>
      </c>
      <c r="S25" s="59" t="str">
        <f ca="1">IFERROR(_xlfn.FORMULATEXT(H25),"")</f>
        <v>=MATCH(TRUE,$I$23:$Q$23&gt;=0,0)</v>
      </c>
    </row>
    <row r="26" spans="5:19" x14ac:dyDescent="0.2">
      <c r="S26" s="59"/>
    </row>
    <row r="27" spans="5:19" x14ac:dyDescent="0.2">
      <c r="F27" s="47" t="s">
        <v>78</v>
      </c>
      <c r="H27" s="57">
        <f ca="1">OFFSET($H$23,,$H$25)/(OFFSET($H$23,,$H$25)-OFFSET($H$23,,$H$25-1))</f>
        <v>0.82793452669498879</v>
      </c>
      <c r="S27" s="59" t="str">
        <f t="shared" ref="S27:S32" ca="1" si="3">IFERROR(_xlfn.FORMULATEXT(H27),"")</f>
        <v>=OFFSET($H$23,,$H$25)/(OFFSET($H$23,,$H$25)-OFFSET($H$23,,$H$25-1))</v>
      </c>
    </row>
    <row r="28" spans="5:19" x14ac:dyDescent="0.2">
      <c r="S28" s="59"/>
    </row>
    <row r="29" spans="5:19" x14ac:dyDescent="0.2">
      <c r="E29" s="60" t="s">
        <v>79</v>
      </c>
      <c r="H29" s="61">
        <f ca="1">OFFSET($H$21,,$H$25-1)+(1-$H$27)*(OFFSET($H$21,,$H$25)-OFFSET($H$21,,$H$25-1))</f>
        <v>1057.876695692778</v>
      </c>
      <c r="S29" s="59" t="str">
        <f t="shared" ca="1" si="3"/>
        <v>=OFFSET($H$21,,$H$25-1)+(1-$H$27)*(OFFSET($H$21,,$H$25)-OFFSET($H$21,,$H$25-1))</v>
      </c>
    </row>
    <row r="30" spans="5:19" x14ac:dyDescent="0.2">
      <c r="S30" s="59"/>
    </row>
    <row r="31" spans="5:19" x14ac:dyDescent="0.2">
      <c r="E31" s="60" t="s">
        <v>80</v>
      </c>
      <c r="H31" s="61">
        <f ca="1">H29/Days_in_Year</f>
        <v>2.8982923169665149</v>
      </c>
      <c r="S31" s="59" t="str">
        <f t="shared" ca="1" si="3"/>
        <v>=H29/Days_in_Year</v>
      </c>
    </row>
  </sheetData>
  <mergeCells count="1">
    <mergeCell ref="A3:E3"/>
  </mergeCells>
  <conditionalFormatting sqref="J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A17D13E3-0A67-4A79-908C-CE770FD3117D}"/>
    <hyperlink ref="A3" location="HL_Navigator" display="Navigator" xr:uid="{1562B27D-EDAE-43A0-8C61-481F34749B73}"/>
    <hyperlink ref="J4" location="Overall_Error_Check" tooltip="Go to Overall Error Check" display="Overall_Error_Check" xr:uid="{9E8D8123-0E67-4217-83B8-0F7B4A1BABC2}"/>
  </hyperlink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9"/>
      <c r="J1" s="49"/>
    </row>
    <row r="2" spans="1:11" ht="18" x14ac:dyDescent="0.25">
      <c r="A2" s="16" t="str">
        <f ca="1">Model_Name</f>
        <v>SP Payback Period.xlsx</v>
      </c>
    </row>
    <row r="3" spans="1:11" x14ac:dyDescent="0.2">
      <c r="A3" s="49" t="s">
        <v>1</v>
      </c>
      <c r="B3" s="49"/>
      <c r="C3" s="49"/>
      <c r="D3" s="49"/>
      <c r="E3" s="49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69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Payback Period</vt:lpstr>
      <vt:lpstr>Discounted Payback Period</vt:lpstr>
      <vt:lpstr>Error Checks</vt:lpstr>
      <vt:lpstr>Client_Name</vt:lpstr>
      <vt:lpstr>Days_in_Year</vt:lpstr>
      <vt:lpstr>Discount_Rate</vt:lpstr>
      <vt:lpstr>HL_1</vt:lpstr>
      <vt:lpstr>HL_3</vt:lpstr>
      <vt:lpstr>HL_4</vt:lpstr>
      <vt:lpstr>HL_5</vt:lpstr>
      <vt:lpstr>HL_6</vt:lpstr>
      <vt:lpstr>'Discounted Payback Period'!HL_7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2022-07-17T06:12:22Z</dcterms:modified>
</cp:coreProperties>
</file>