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668"/>
  <workbookPr codeName="ThisWorkbook"/>
  <mc:AlternateContent xmlns:mc="http://schemas.openxmlformats.org/markup-compatibility/2006">
    <mc:Choice Requires="x15">
      <x15ac:absPath xmlns:x15ac="http://schemas.microsoft.com/office/spreadsheetml/2010/11/ac" url="D:\Users\Admin\Documents\Work\Functions\"/>
    </mc:Choice>
  </mc:AlternateContent>
  <bookViews>
    <workbookView xWindow="0" yWindow="0" windowWidth="28800" windowHeight="10650"/>
  </bookViews>
  <sheets>
    <sheet name="Cover" sheetId="10" r:id="rId1"/>
    <sheet name="Single Lookup" sheetId="9" r:id="rId2"/>
    <sheet name="All Pokemon" sheetId="7" r:id="rId3"/>
    <sheet name="Reference" sheetId="1" r:id="rId4"/>
    <sheet name="Lookup" sheetId="8" r:id="rId5"/>
  </sheets>
  <externalReferences>
    <externalReference r:id="rId6"/>
  </externalReferences>
  <definedNames>
    <definedName name="Client_Name">'[1]Model Parameters'!$G$12</definedName>
    <definedName name="ExternalData_1" localSheetId="3" hidden="1">Reference!$N$3:$S$75</definedName>
    <definedName name="Macro_ItemCount">'Single Lookup'!#REF!</definedName>
    <definedName name="Model_Name">'[1]Model Parameters'!$G$11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0" i="1" l="1"/>
  <c r="F71" i="1"/>
  <c r="F72" i="1"/>
  <c r="A18" i="9" l="1"/>
  <c r="F73" i="1"/>
  <c r="H73" i="1" s="1"/>
  <c r="F74" i="1"/>
  <c r="H74" i="1" s="1"/>
  <c r="F75" i="1"/>
  <c r="H75" i="1" s="1"/>
  <c r="C26" i="9" l="1"/>
  <c r="H72" i="1"/>
  <c r="I74" i="1"/>
  <c r="C6" i="10"/>
  <c r="U5" i="1" l="1"/>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4" i="1"/>
  <c r="C18" i="9" l="1"/>
  <c r="D18" i="9"/>
  <c r="B69" i="1"/>
  <c r="F69" i="1" s="1"/>
  <c r="D13" i="9" l="1"/>
  <c r="D15" i="9" s="1"/>
  <c r="C13" i="9"/>
  <c r="B10" i="1"/>
  <c r="B14" i="1"/>
  <c r="B12" i="1"/>
  <c r="B4" i="1"/>
  <c r="F4" i="1" s="1"/>
  <c r="B8" i="1"/>
  <c r="B6" i="1"/>
  <c r="B38" i="1"/>
  <c r="B21" i="1"/>
  <c r="B23" i="1"/>
  <c r="B29" i="1"/>
  <c r="B16" i="1"/>
  <c r="B40" i="1"/>
  <c r="B44" i="1"/>
  <c r="B47" i="1"/>
  <c r="B42" i="1"/>
  <c r="F31" i="1" s="1"/>
  <c r="B56" i="1"/>
  <c r="B19" i="1"/>
  <c r="B46" i="1"/>
  <c r="B52" i="1"/>
  <c r="B13" i="1"/>
  <c r="B11" i="1"/>
  <c r="B17" i="1"/>
  <c r="B20" i="1"/>
  <c r="B18" i="1"/>
  <c r="B26" i="1"/>
  <c r="B28" i="1"/>
  <c r="B32" i="1"/>
  <c r="F23" i="1" s="1"/>
  <c r="B33" i="1"/>
  <c r="B34" i="1"/>
  <c r="B15" i="1"/>
  <c r="B35" i="1"/>
  <c r="F26" i="1" s="1"/>
  <c r="H26" i="1" s="1"/>
  <c r="B36" i="1"/>
  <c r="B37" i="1"/>
  <c r="B50" i="1"/>
  <c r="B25" i="1"/>
  <c r="B27" i="1"/>
  <c r="B53" i="1"/>
  <c r="F38" i="1" s="1"/>
  <c r="B54" i="1"/>
  <c r="B55" i="1"/>
  <c r="B51" i="1"/>
  <c r="F36" i="1" s="1"/>
  <c r="B58" i="1"/>
  <c r="B60" i="1"/>
  <c r="B61" i="1"/>
  <c r="B59" i="1"/>
  <c r="B62" i="1"/>
  <c r="B64" i="1"/>
  <c r="B63" i="1"/>
  <c r="B65" i="1"/>
  <c r="B67" i="1"/>
  <c r="B66" i="1"/>
  <c r="B7" i="1"/>
  <c r="B5" i="1"/>
  <c r="B57" i="1"/>
  <c r="F57" i="1" s="1"/>
  <c r="B9" i="1"/>
  <c r="B24" i="1"/>
  <c r="B30" i="1"/>
  <c r="B22" i="1"/>
  <c r="F22" i="1" s="1"/>
  <c r="H22" i="1" s="1"/>
  <c r="B39" i="1"/>
  <c r="B43" i="1"/>
  <c r="B45" i="1"/>
  <c r="B41" i="1"/>
  <c r="B48" i="1"/>
  <c r="B68" i="1"/>
  <c r="L46" i="7" l="1"/>
  <c r="M46" i="7"/>
  <c r="R46" i="7" s="1"/>
  <c r="L34" i="7"/>
  <c r="L42" i="7"/>
  <c r="M6" i="7"/>
  <c r="L6" i="7"/>
  <c r="F21" i="1"/>
  <c r="H21" i="1" s="1"/>
  <c r="F18" i="1"/>
  <c r="H18" i="1" s="1"/>
  <c r="F13" i="1"/>
  <c r="H13" i="1" s="1"/>
  <c r="F11" i="1"/>
  <c r="H11" i="1" s="1"/>
  <c r="F33" i="1"/>
  <c r="F28" i="1"/>
  <c r="H28" i="1" s="1"/>
  <c r="F19" i="1"/>
  <c r="H19" i="1" s="1"/>
  <c r="F27" i="1"/>
  <c r="H27" i="1" s="1"/>
  <c r="B6" i="7"/>
  <c r="F17" i="1"/>
  <c r="H17" i="1" s="1"/>
  <c r="F14" i="1"/>
  <c r="H14" i="1" s="1"/>
  <c r="F37" i="1"/>
  <c r="H37" i="1" s="1"/>
  <c r="F10" i="1"/>
  <c r="H10" i="1" s="1"/>
  <c r="B19" i="9" s="1"/>
  <c r="F29" i="1"/>
  <c r="H29" i="1" s="1"/>
  <c r="F8" i="1"/>
  <c r="I8" i="1" s="1"/>
  <c r="F47" i="1"/>
  <c r="F63" i="1"/>
  <c r="I14" i="1"/>
  <c r="F48" i="1"/>
  <c r="F64" i="1"/>
  <c r="H57" i="1"/>
  <c r="F46" i="1"/>
  <c r="F62" i="1"/>
  <c r="H38" i="1"/>
  <c r="I38" i="1"/>
  <c r="F25" i="1"/>
  <c r="H25" i="1" s="1"/>
  <c r="F39" i="1"/>
  <c r="F54" i="1"/>
  <c r="H33" i="1"/>
  <c r="F43" i="1"/>
  <c r="F59" i="1"/>
  <c r="F24" i="1"/>
  <c r="H24" i="1" s="1"/>
  <c r="F30" i="1"/>
  <c r="H30" i="1" s="1"/>
  <c r="I4" i="1"/>
  <c r="H4" i="1"/>
  <c r="F52" i="1"/>
  <c r="F68" i="1"/>
  <c r="H23" i="1"/>
  <c r="I23" i="1"/>
  <c r="H8" i="1"/>
  <c r="F50" i="1"/>
  <c r="F66" i="1"/>
  <c r="F44" i="1"/>
  <c r="F60" i="1"/>
  <c r="F35" i="1"/>
  <c r="F20" i="1"/>
  <c r="H20" i="1" s="1"/>
  <c r="F32" i="1"/>
  <c r="F9" i="1"/>
  <c r="H9" i="1" s="1"/>
  <c r="F45" i="1"/>
  <c r="F61" i="1"/>
  <c r="F51" i="1"/>
  <c r="F67" i="1"/>
  <c r="F42" i="1"/>
  <c r="F58" i="1"/>
  <c r="F16" i="1"/>
  <c r="H16" i="1" s="1"/>
  <c r="F7" i="1"/>
  <c r="H7" i="1" s="1"/>
  <c r="F40" i="1"/>
  <c r="F55" i="1"/>
  <c r="F49" i="1"/>
  <c r="F65" i="1"/>
  <c r="H36" i="1"/>
  <c r="F12" i="1"/>
  <c r="F41" i="1"/>
  <c r="F56" i="1"/>
  <c r="F15" i="1"/>
  <c r="H15" i="1" s="1"/>
  <c r="F34" i="1"/>
  <c r="H31" i="1"/>
  <c r="I31" i="1"/>
  <c r="I29" i="1"/>
  <c r="C15" i="9"/>
  <c r="F53" i="1"/>
  <c r="F6" i="1"/>
  <c r="F5" i="1"/>
  <c r="B10" i="7" s="1"/>
  <c r="R6" i="7"/>
  <c r="H9" i="7" l="1"/>
  <c r="J9" i="7"/>
  <c r="J10" i="7" s="1"/>
  <c r="N10" i="7" s="1"/>
  <c r="D10" i="7"/>
  <c r="Q9" i="7" s="1"/>
  <c r="L9" i="7"/>
  <c r="F9" i="7"/>
  <c r="N9" i="7"/>
  <c r="L162" i="7"/>
  <c r="M214" i="7"/>
  <c r="R214" i="7" s="1"/>
  <c r="L202" i="7"/>
  <c r="M142" i="7"/>
  <c r="R142" i="7" s="1"/>
  <c r="B154" i="7"/>
  <c r="B50" i="7"/>
  <c r="M26" i="7"/>
  <c r="R26" i="7" s="1"/>
  <c r="M34" i="7"/>
  <c r="R34" i="7" s="1"/>
  <c r="L22" i="7"/>
  <c r="L118" i="7"/>
  <c r="B210" i="7"/>
  <c r="M122" i="7"/>
  <c r="R122" i="7" s="1"/>
  <c r="M30" i="7"/>
  <c r="R30" i="7" s="1"/>
  <c r="L114" i="7"/>
  <c r="B146" i="7"/>
  <c r="B46" i="7"/>
  <c r="L122" i="7"/>
  <c r="L226" i="7"/>
  <c r="L154" i="7"/>
  <c r="B98" i="7"/>
  <c r="B222" i="7"/>
  <c r="M162" i="7"/>
  <c r="R162" i="7" s="1"/>
  <c r="M70" i="7"/>
  <c r="R70" i="7" s="1"/>
  <c r="L70" i="7"/>
  <c r="B142" i="7"/>
  <c r="Q46" i="7"/>
  <c r="P46" i="7"/>
  <c r="L134" i="7"/>
  <c r="L186" i="7"/>
  <c r="M186" i="7"/>
  <c r="R186" i="7" s="1"/>
  <c r="M226" i="7"/>
  <c r="R226" i="7" s="1"/>
  <c r="L142" i="7"/>
  <c r="M42" i="7"/>
  <c r="R42" i="7" s="1"/>
  <c r="M14" i="7"/>
  <c r="R14" i="7" s="1"/>
  <c r="L26" i="7"/>
  <c r="B14" i="7"/>
  <c r="L106" i="7"/>
  <c r="M198" i="7"/>
  <c r="R198" i="7" s="1"/>
  <c r="M114" i="7"/>
  <c r="R114" i="7" s="1"/>
  <c r="M18" i="7"/>
  <c r="R18" i="7" s="1"/>
  <c r="B198" i="7"/>
  <c r="L110" i="7"/>
  <c r="B34" i="7"/>
  <c r="M110" i="7"/>
  <c r="R110" i="7" s="1"/>
  <c r="L222" i="7"/>
  <c r="M134" i="7"/>
  <c r="R134" i="7" s="1"/>
  <c r="B94" i="7"/>
  <c r="M210" i="7"/>
  <c r="B218" i="7"/>
  <c r="L130" i="7"/>
  <c r="L166" i="7"/>
  <c r="M222" i="7"/>
  <c r="R222" i="7" s="1"/>
  <c r="B126" i="7"/>
  <c r="L38" i="7"/>
  <c r="B134" i="7"/>
  <c r="M22" i="7"/>
  <c r="R22" i="7" s="1"/>
  <c r="M194" i="7"/>
  <c r="R194" i="7" s="1"/>
  <c r="B102" i="7"/>
  <c r="L194" i="7"/>
  <c r="B106" i="7"/>
  <c r="L30" i="7"/>
  <c r="L178" i="7"/>
  <c r="L94" i="7"/>
  <c r="B30" i="7"/>
  <c r="M94" i="7"/>
  <c r="R94" i="7" s="1"/>
  <c r="M218" i="7"/>
  <c r="R218" i="7" s="1"/>
  <c r="M126" i="7"/>
  <c r="R126" i="7" s="1"/>
  <c r="M78" i="7"/>
  <c r="R78" i="7" s="1"/>
  <c r="L210" i="7"/>
  <c r="P210" i="7" s="1"/>
  <c r="B54" i="7"/>
  <c r="B138" i="7"/>
  <c r="L158" i="7"/>
  <c r="B190" i="7"/>
  <c r="B178" i="7"/>
  <c r="L126" i="7"/>
  <c r="M130" i="7"/>
  <c r="R130" i="7" s="1"/>
  <c r="B214" i="7"/>
  <c r="L78" i="7"/>
  <c r="M90" i="7"/>
  <c r="R90" i="7" s="1"/>
  <c r="M118" i="7"/>
  <c r="R118" i="7" s="1"/>
  <c r="L14" i="7"/>
  <c r="M174" i="7"/>
  <c r="R174" i="7" s="1"/>
  <c r="M98" i="7"/>
  <c r="R98" i="7" s="1"/>
  <c r="M182" i="7"/>
  <c r="R182" i="7" s="1"/>
  <c r="L98" i="7"/>
  <c r="B26" i="7"/>
  <c r="B174" i="7"/>
  <c r="B74" i="7"/>
  <c r="B22" i="7"/>
  <c r="B90" i="7"/>
  <c r="L218" i="7"/>
  <c r="B122" i="7"/>
  <c r="L62" i="7"/>
  <c r="M166" i="7"/>
  <c r="R166" i="7" s="1"/>
  <c r="Q42" i="7"/>
  <c r="P42" i="7"/>
  <c r="B130" i="7"/>
  <c r="B150" i="7"/>
  <c r="M178" i="7"/>
  <c r="R178" i="7" s="1"/>
  <c r="B202" i="7"/>
  <c r="L190" i="7"/>
  <c r="L206" i="7"/>
  <c r="P206" i="7" s="1"/>
  <c r="B206" i="7"/>
  <c r="B66" i="7"/>
  <c r="L86" i="7"/>
  <c r="M106" i="7"/>
  <c r="R106" i="7" s="1"/>
  <c r="M146" i="7"/>
  <c r="R146" i="7" s="1"/>
  <c r="B166" i="7"/>
  <c r="B86" i="7"/>
  <c r="L174" i="7"/>
  <c r="L74" i="7"/>
  <c r="L18" i="7"/>
  <c r="B170" i="7"/>
  <c r="B70" i="7"/>
  <c r="B18" i="7"/>
  <c r="L66" i="7"/>
  <c r="M202" i="7"/>
  <c r="R202" i="7" s="1"/>
  <c r="B118" i="7"/>
  <c r="L50" i="7"/>
  <c r="I21" i="1"/>
  <c r="M206" i="7"/>
  <c r="B182" i="7"/>
  <c r="L102" i="7"/>
  <c r="M86" i="7"/>
  <c r="R86" i="7" s="1"/>
  <c r="L198" i="7"/>
  <c r="B62" i="7"/>
  <c r="M82" i="7"/>
  <c r="R82" i="7" s="1"/>
  <c r="L90" i="7"/>
  <c r="B42" i="7"/>
  <c r="L150" i="7"/>
  <c r="B82" i="7"/>
  <c r="M170" i="7"/>
  <c r="R170" i="7" s="1"/>
  <c r="M66" i="7"/>
  <c r="R66" i="7" s="1"/>
  <c r="M10" i="7"/>
  <c r="R10" i="7" s="1"/>
  <c r="M158" i="7"/>
  <c r="R158" i="7" s="1"/>
  <c r="M62" i="7"/>
  <c r="R62" i="7" s="1"/>
  <c r="L10" i="7"/>
  <c r="L58" i="7"/>
  <c r="B194" i="7"/>
  <c r="B114" i="7"/>
  <c r="M38" i="7"/>
  <c r="R38" i="7" s="1"/>
  <c r="B186" i="7"/>
  <c r="P34" i="7"/>
  <c r="Q34" i="7"/>
  <c r="L138" i="7"/>
  <c r="M50" i="7"/>
  <c r="R50" i="7" s="1"/>
  <c r="M102" i="7"/>
  <c r="R102" i="7" s="1"/>
  <c r="B158" i="7"/>
  <c r="M150" i="7"/>
  <c r="R150" i="7" s="1"/>
  <c r="B226" i="7"/>
  <c r="L214" i="7"/>
  <c r="L182" i="7"/>
  <c r="B58" i="7"/>
  <c r="B78" i="7"/>
  <c r="L82" i="7"/>
  <c r="B38" i="7"/>
  <c r="M138" i="7"/>
  <c r="R138" i="7" s="1"/>
  <c r="M74" i="7"/>
  <c r="R74" i="7" s="1"/>
  <c r="L146" i="7"/>
  <c r="M58" i="7"/>
  <c r="R58" i="7" s="1"/>
  <c r="L170" i="7"/>
  <c r="M154" i="7"/>
  <c r="R154" i="7" s="1"/>
  <c r="L54" i="7"/>
  <c r="B162" i="7"/>
  <c r="M54" i="7"/>
  <c r="R54" i="7" s="1"/>
  <c r="M190" i="7"/>
  <c r="R190" i="7" s="1"/>
  <c r="B110" i="7"/>
  <c r="I10" i="1"/>
  <c r="B20" i="9" s="1"/>
  <c r="H5" i="1"/>
  <c r="D6" i="7"/>
  <c r="C6" i="7"/>
  <c r="H65" i="1"/>
  <c r="H58" i="1"/>
  <c r="H66" i="1"/>
  <c r="H54" i="1"/>
  <c r="I44" i="1"/>
  <c r="H44" i="1"/>
  <c r="H34" i="1"/>
  <c r="H49" i="1"/>
  <c r="H42" i="1"/>
  <c r="I42" i="1"/>
  <c r="H50" i="1"/>
  <c r="H39" i="1"/>
  <c r="H64" i="1"/>
  <c r="H52" i="1"/>
  <c r="H53" i="1"/>
  <c r="H67" i="1"/>
  <c r="H48" i="1"/>
  <c r="H45" i="1"/>
  <c r="I56" i="1"/>
  <c r="H56" i="1"/>
  <c r="H51" i="1"/>
  <c r="H32" i="1"/>
  <c r="H6" i="1"/>
  <c r="C10" i="7" s="1"/>
  <c r="G9" i="7" s="1"/>
  <c r="I6" i="1"/>
  <c r="H41" i="1"/>
  <c r="H55" i="1"/>
  <c r="H59" i="1"/>
  <c r="H12" i="1"/>
  <c r="I12" i="1"/>
  <c r="I40" i="1"/>
  <c r="H40" i="1"/>
  <c r="H35" i="1"/>
  <c r="H43" i="1"/>
  <c r="D11" i="9"/>
  <c r="H62" i="1"/>
  <c r="H63" i="1"/>
  <c r="H61" i="1"/>
  <c r="H60" i="1"/>
  <c r="H68" i="1"/>
  <c r="H46" i="1"/>
  <c r="H47" i="1"/>
  <c r="I47" i="1"/>
  <c r="Q6" i="7"/>
  <c r="P6" i="7"/>
  <c r="O9" i="7" l="1"/>
  <c r="I9" i="7"/>
  <c r="R9" i="7"/>
  <c r="M9" i="7"/>
  <c r="K9" i="7"/>
  <c r="K10" i="7" s="1"/>
  <c r="O10" i="7" s="1"/>
  <c r="P9" i="7"/>
  <c r="Q214" i="7"/>
  <c r="P214" i="7"/>
  <c r="P50" i="7"/>
  <c r="Q50" i="7"/>
  <c r="Q74" i="7"/>
  <c r="P74" i="7"/>
  <c r="H205" i="7"/>
  <c r="Q205" i="7"/>
  <c r="F205" i="7"/>
  <c r="C206" i="7"/>
  <c r="G205" i="7" s="1"/>
  <c r="D206" i="7"/>
  <c r="J205" i="7"/>
  <c r="J206" i="7" s="1"/>
  <c r="N206" i="7" s="1"/>
  <c r="L205" i="7"/>
  <c r="N205" i="7"/>
  <c r="H173" i="7"/>
  <c r="N173" i="7"/>
  <c r="C174" i="7"/>
  <c r="G173" i="7" s="1"/>
  <c r="J173" i="7"/>
  <c r="J174" i="7" s="1"/>
  <c r="N174" i="7" s="1"/>
  <c r="F173" i="7"/>
  <c r="L173" i="7"/>
  <c r="D174" i="7"/>
  <c r="Q173" i="7"/>
  <c r="D138" i="7"/>
  <c r="Q137" i="7" s="1"/>
  <c r="H137" i="7"/>
  <c r="C138" i="7"/>
  <c r="G137" i="7" s="1"/>
  <c r="J137" i="7"/>
  <c r="J138" i="7" s="1"/>
  <c r="N138" i="7" s="1"/>
  <c r="N137" i="7"/>
  <c r="F137" i="7"/>
  <c r="L137" i="7"/>
  <c r="P137" i="7"/>
  <c r="Q94" i="7"/>
  <c r="P94" i="7"/>
  <c r="J133" i="7"/>
  <c r="J134" i="7" s="1"/>
  <c r="N134" i="7" s="1"/>
  <c r="L133" i="7"/>
  <c r="N133" i="7"/>
  <c r="C134" i="7"/>
  <c r="G133" i="7" s="1"/>
  <c r="H133" i="7"/>
  <c r="D134" i="7"/>
  <c r="Q133" i="7" s="1"/>
  <c r="F133" i="7"/>
  <c r="F93" i="7"/>
  <c r="J93" i="7"/>
  <c r="J94" i="7" s="1"/>
  <c r="N94" i="7" s="1"/>
  <c r="N93" i="7"/>
  <c r="C94" i="7"/>
  <c r="G93" i="7" s="1"/>
  <c r="L93" i="7"/>
  <c r="D94" i="7"/>
  <c r="P93" i="7"/>
  <c r="Q93" i="7"/>
  <c r="H93" i="7"/>
  <c r="H145" i="7"/>
  <c r="D146" i="7"/>
  <c r="Q145" i="7" s="1"/>
  <c r="N145" i="7"/>
  <c r="F145" i="7"/>
  <c r="C146" i="7"/>
  <c r="G145" i="7" s="1"/>
  <c r="J145" i="7"/>
  <c r="J146" i="7" s="1"/>
  <c r="N146" i="7" s="1"/>
  <c r="L145" i="7"/>
  <c r="F61" i="7"/>
  <c r="N61" i="7"/>
  <c r="L61" i="7"/>
  <c r="C62" i="7"/>
  <c r="G61" i="7" s="1"/>
  <c r="J61" i="7"/>
  <c r="J62" i="7" s="1"/>
  <c r="N62" i="7" s="1"/>
  <c r="D62" i="7"/>
  <c r="Q61" i="7" s="1"/>
  <c r="H61" i="7"/>
  <c r="J25" i="7"/>
  <c r="J26" i="7" s="1"/>
  <c r="N26" i="7" s="1"/>
  <c r="L25" i="7"/>
  <c r="C26" i="7"/>
  <c r="G25" i="7" s="1"/>
  <c r="D26" i="7"/>
  <c r="Q25" i="7" s="1"/>
  <c r="H25" i="7"/>
  <c r="F25" i="7"/>
  <c r="N25" i="7"/>
  <c r="J109" i="7"/>
  <c r="J110" i="7" s="1"/>
  <c r="N110" i="7" s="1"/>
  <c r="D110" i="7"/>
  <c r="Q109" i="7" s="1"/>
  <c r="N109" i="7"/>
  <c r="F109" i="7"/>
  <c r="C110" i="7"/>
  <c r="G109" i="7" s="1"/>
  <c r="H109" i="7"/>
  <c r="L109" i="7"/>
  <c r="L225" i="7"/>
  <c r="N225" i="7"/>
  <c r="F225" i="7"/>
  <c r="P225" i="7"/>
  <c r="D226" i="7"/>
  <c r="Q225" i="7" s="1"/>
  <c r="H225" i="7"/>
  <c r="J225" i="7"/>
  <c r="J226" i="7" s="1"/>
  <c r="N226" i="7" s="1"/>
  <c r="C226" i="7"/>
  <c r="G225" i="7" s="1"/>
  <c r="J117" i="7"/>
  <c r="J118" i="7" s="1"/>
  <c r="N118" i="7" s="1"/>
  <c r="D118" i="7"/>
  <c r="Q117" i="7" s="1"/>
  <c r="C118" i="7"/>
  <c r="G117" i="7" s="1"/>
  <c r="F117" i="7"/>
  <c r="H117" i="7"/>
  <c r="L117" i="7"/>
  <c r="N117" i="7"/>
  <c r="L53" i="7"/>
  <c r="D54" i="7"/>
  <c r="F53" i="7"/>
  <c r="H53" i="7"/>
  <c r="N53" i="7"/>
  <c r="Q53" i="7"/>
  <c r="C54" i="7"/>
  <c r="G53" i="7" s="1"/>
  <c r="P53" i="7" s="1"/>
  <c r="J53" i="7"/>
  <c r="J54" i="7" s="1"/>
  <c r="N54" i="7" s="1"/>
  <c r="Q198" i="7"/>
  <c r="P198" i="7"/>
  <c r="D222" i="7"/>
  <c r="Q221" i="7" s="1"/>
  <c r="F221" i="7"/>
  <c r="H221" i="7"/>
  <c r="N221" i="7"/>
  <c r="J221" i="7"/>
  <c r="J222" i="7" s="1"/>
  <c r="N222" i="7" s="1"/>
  <c r="L221" i="7"/>
  <c r="C222" i="7"/>
  <c r="G221" i="7" s="1"/>
  <c r="P221" i="7" s="1"/>
  <c r="H37" i="7"/>
  <c r="J37" i="7"/>
  <c r="J38" i="7" s="1"/>
  <c r="N38" i="7" s="1"/>
  <c r="L37" i="7"/>
  <c r="C38" i="7"/>
  <c r="G37" i="7" s="1"/>
  <c r="D38" i="7"/>
  <c r="Q37" i="7" s="1"/>
  <c r="N37" i="7"/>
  <c r="F37" i="7"/>
  <c r="P37" i="7"/>
  <c r="F193" i="7"/>
  <c r="C194" i="7"/>
  <c r="G193" i="7" s="1"/>
  <c r="H193" i="7"/>
  <c r="J193" i="7"/>
  <c r="J194" i="7" s="1"/>
  <c r="N194" i="7" s="1"/>
  <c r="L193" i="7"/>
  <c r="D194" i="7"/>
  <c r="N193" i="7"/>
  <c r="L81" i="7"/>
  <c r="J81" i="7"/>
  <c r="J82" i="7" s="1"/>
  <c r="N82" i="7" s="1"/>
  <c r="F81" i="7"/>
  <c r="N81" i="7"/>
  <c r="C82" i="7"/>
  <c r="G81" i="7" s="1"/>
  <c r="D82" i="7"/>
  <c r="Q81" i="7" s="1"/>
  <c r="P81" i="7"/>
  <c r="H81" i="7"/>
  <c r="Q102" i="7"/>
  <c r="P102" i="7"/>
  <c r="L17" i="7"/>
  <c r="N17" i="7"/>
  <c r="J17" i="7"/>
  <c r="J18" i="7" s="1"/>
  <c r="N18" i="7" s="1"/>
  <c r="H17" i="7"/>
  <c r="C18" i="7"/>
  <c r="G17" i="7" s="1"/>
  <c r="F17" i="7"/>
  <c r="D18" i="7"/>
  <c r="Q17" i="7" s="1"/>
  <c r="P17" i="7"/>
  <c r="P218" i="7"/>
  <c r="Q218" i="7"/>
  <c r="Q126" i="7"/>
  <c r="P126" i="7"/>
  <c r="P194" i="7"/>
  <c r="Q194" i="7"/>
  <c r="P166" i="7"/>
  <c r="Q166" i="7"/>
  <c r="H33" i="7"/>
  <c r="N33" i="7"/>
  <c r="D34" i="7"/>
  <c r="F33" i="7"/>
  <c r="J33" i="7"/>
  <c r="J34" i="7" s="1"/>
  <c r="N34" i="7" s="1"/>
  <c r="Q33" i="7"/>
  <c r="C34" i="7"/>
  <c r="G33" i="7" s="1"/>
  <c r="L33" i="7"/>
  <c r="P26" i="7"/>
  <c r="Q26" i="7"/>
  <c r="Q154" i="7"/>
  <c r="P154" i="7"/>
  <c r="H209" i="7"/>
  <c r="D210" i="7"/>
  <c r="Q209" i="7" s="1"/>
  <c r="N209" i="7"/>
  <c r="F209" i="7"/>
  <c r="L209" i="7"/>
  <c r="J209" i="7"/>
  <c r="J210" i="7" s="1"/>
  <c r="N210" i="7" s="1"/>
  <c r="C210" i="7"/>
  <c r="G209" i="7" s="1"/>
  <c r="P209" i="7" s="1"/>
  <c r="P202" i="7"/>
  <c r="Q202" i="7"/>
  <c r="P178" i="7"/>
  <c r="Q178" i="7"/>
  <c r="P38" i="7"/>
  <c r="Q38" i="7"/>
  <c r="P114" i="7"/>
  <c r="Q114" i="7"/>
  <c r="F213" i="7"/>
  <c r="J213" i="7"/>
  <c r="J214" i="7" s="1"/>
  <c r="N214" i="7" s="1"/>
  <c r="L213" i="7"/>
  <c r="C214" i="7"/>
  <c r="G213" i="7" s="1"/>
  <c r="D214" i="7"/>
  <c r="H213" i="7"/>
  <c r="Q213" i="7"/>
  <c r="N213" i="7"/>
  <c r="P213" i="7"/>
  <c r="P222" i="7"/>
  <c r="Q222" i="7"/>
  <c r="F153" i="7"/>
  <c r="N153" i="7"/>
  <c r="H153" i="7"/>
  <c r="P153" i="7"/>
  <c r="C154" i="7"/>
  <c r="G153" i="7" s="1"/>
  <c r="J153" i="7"/>
  <c r="J154" i="7" s="1"/>
  <c r="N154" i="7" s="1"/>
  <c r="L153" i="7"/>
  <c r="D154" i="7"/>
  <c r="Q153" i="7" s="1"/>
  <c r="F161" i="7"/>
  <c r="C162" i="7"/>
  <c r="G161" i="7" s="1"/>
  <c r="D162" i="7"/>
  <c r="Q161" i="7" s="1"/>
  <c r="J161" i="7"/>
  <c r="J162" i="7" s="1"/>
  <c r="N162" i="7" s="1"/>
  <c r="L161" i="7"/>
  <c r="P161" i="7"/>
  <c r="N161" i="7"/>
  <c r="H161" i="7"/>
  <c r="L113" i="7"/>
  <c r="D114" i="7"/>
  <c r="F113" i="7"/>
  <c r="J113" i="7"/>
  <c r="J114" i="7" s="1"/>
  <c r="N114" i="7" s="1"/>
  <c r="Q113" i="7"/>
  <c r="N113" i="7"/>
  <c r="H113" i="7"/>
  <c r="C114" i="7"/>
  <c r="G113" i="7" s="1"/>
  <c r="P66" i="7"/>
  <c r="Q66" i="7"/>
  <c r="H121" i="7"/>
  <c r="C122" i="7"/>
  <c r="G121" i="7" s="1"/>
  <c r="L121" i="7"/>
  <c r="Q121" i="7"/>
  <c r="P121" i="7"/>
  <c r="D122" i="7"/>
  <c r="F121" i="7"/>
  <c r="N121" i="7"/>
  <c r="J121" i="7"/>
  <c r="J122" i="7" s="1"/>
  <c r="N122" i="7" s="1"/>
  <c r="P134" i="7"/>
  <c r="Q134" i="7"/>
  <c r="H77" i="7"/>
  <c r="P77" i="7"/>
  <c r="J77" i="7"/>
  <c r="J78" i="7" s="1"/>
  <c r="N78" i="7" s="1"/>
  <c r="N77" i="7"/>
  <c r="L77" i="7"/>
  <c r="F77" i="7"/>
  <c r="C78" i="7"/>
  <c r="G77" i="7" s="1"/>
  <c r="D78" i="7"/>
  <c r="Q77" i="7" s="1"/>
  <c r="P58" i="7"/>
  <c r="Q58" i="7"/>
  <c r="Q150" i="7"/>
  <c r="P150" i="7"/>
  <c r="F181" i="7"/>
  <c r="C182" i="7"/>
  <c r="G181" i="7" s="1"/>
  <c r="D182" i="7"/>
  <c r="H181" i="7"/>
  <c r="J181" i="7"/>
  <c r="J182" i="7" s="1"/>
  <c r="N182" i="7" s="1"/>
  <c r="L181" i="7"/>
  <c r="N181" i="7"/>
  <c r="Q181" i="7"/>
  <c r="H69" i="7"/>
  <c r="C70" i="7"/>
  <c r="G69" i="7" s="1"/>
  <c r="D70" i="7"/>
  <c r="Q69" i="7" s="1"/>
  <c r="J69" i="7"/>
  <c r="J70" i="7" s="1"/>
  <c r="N70" i="7" s="1"/>
  <c r="L69" i="7"/>
  <c r="N69" i="7"/>
  <c r="F69" i="7"/>
  <c r="P69" i="7"/>
  <c r="F149" i="7"/>
  <c r="L149" i="7"/>
  <c r="C150" i="7"/>
  <c r="G149" i="7" s="1"/>
  <c r="D150" i="7"/>
  <c r="Q149" i="7" s="1"/>
  <c r="J149" i="7"/>
  <c r="J150" i="7" s="1"/>
  <c r="N150" i="7" s="1"/>
  <c r="H149" i="7"/>
  <c r="N149" i="7"/>
  <c r="J89" i="7"/>
  <c r="J90" i="7" s="1"/>
  <c r="N90" i="7" s="1"/>
  <c r="H89" i="7"/>
  <c r="L89" i="7"/>
  <c r="C90" i="7"/>
  <c r="G89" i="7" s="1"/>
  <c r="P89" i="7" s="1"/>
  <c r="D90" i="7"/>
  <c r="F89" i="7"/>
  <c r="N89" i="7"/>
  <c r="Q89" i="7"/>
  <c r="H177" i="7"/>
  <c r="D178" i="7"/>
  <c r="Q177" i="7" s="1"/>
  <c r="F177" i="7"/>
  <c r="C178" i="7"/>
  <c r="G177" i="7" s="1"/>
  <c r="L177" i="7"/>
  <c r="J177" i="7"/>
  <c r="J178" i="7" s="1"/>
  <c r="N178" i="7" s="1"/>
  <c r="N177" i="7"/>
  <c r="H101" i="7"/>
  <c r="L101" i="7"/>
  <c r="J101" i="7"/>
  <c r="J102" i="7" s="1"/>
  <c r="N102" i="7" s="1"/>
  <c r="C102" i="7"/>
  <c r="G101" i="7" s="1"/>
  <c r="D102" i="7"/>
  <c r="Q101" i="7" s="1"/>
  <c r="N101" i="7"/>
  <c r="F101" i="7"/>
  <c r="P101" i="7"/>
  <c r="P130" i="7"/>
  <c r="Q130" i="7"/>
  <c r="Q110" i="7"/>
  <c r="P110" i="7"/>
  <c r="P226" i="7"/>
  <c r="Q226" i="7"/>
  <c r="P118" i="7"/>
  <c r="Q118" i="7"/>
  <c r="C186" i="7"/>
  <c r="G185" i="7" s="1"/>
  <c r="P185" i="7" s="1"/>
  <c r="D186" i="7"/>
  <c r="Q185" i="7" s="1"/>
  <c r="F185" i="7"/>
  <c r="J185" i="7"/>
  <c r="J186" i="7" s="1"/>
  <c r="N186" i="7" s="1"/>
  <c r="N185" i="7"/>
  <c r="H185" i="7"/>
  <c r="L185" i="7"/>
  <c r="Q174" i="7"/>
  <c r="P174" i="7"/>
  <c r="Q78" i="7"/>
  <c r="P78" i="7"/>
  <c r="L49" i="7"/>
  <c r="F49" i="7"/>
  <c r="J49" i="7"/>
  <c r="J50" i="7" s="1"/>
  <c r="N50" i="7" s="1"/>
  <c r="N49" i="7"/>
  <c r="D50" i="7"/>
  <c r="Q49" i="7" s="1"/>
  <c r="H49" i="7"/>
  <c r="C50" i="7"/>
  <c r="G49" i="7" s="1"/>
  <c r="P49" i="7" s="1"/>
  <c r="L85" i="7"/>
  <c r="F85" i="7"/>
  <c r="N85" i="7"/>
  <c r="H85" i="7"/>
  <c r="Q85" i="7"/>
  <c r="D86" i="7"/>
  <c r="J85" i="7"/>
  <c r="J86" i="7" s="1"/>
  <c r="N86" i="7" s="1"/>
  <c r="C86" i="7"/>
  <c r="G85" i="7" s="1"/>
  <c r="P85" i="7" s="1"/>
  <c r="Q62" i="7"/>
  <c r="P62" i="7"/>
  <c r="C126" i="7"/>
  <c r="G125" i="7" s="1"/>
  <c r="L125" i="7"/>
  <c r="D126" i="7"/>
  <c r="R125" i="7" s="1"/>
  <c r="H125" i="7"/>
  <c r="N125" i="7"/>
  <c r="J125" i="7"/>
  <c r="J126" i="7" s="1"/>
  <c r="N126" i="7" s="1"/>
  <c r="F125" i="7"/>
  <c r="Q106" i="7"/>
  <c r="P106" i="7"/>
  <c r="H201" i="7"/>
  <c r="L201" i="7"/>
  <c r="C202" i="7"/>
  <c r="G201" i="7" s="1"/>
  <c r="F201" i="7"/>
  <c r="D202" i="7"/>
  <c r="Q201" i="7" s="1"/>
  <c r="N201" i="7"/>
  <c r="J201" i="7"/>
  <c r="J202" i="7" s="1"/>
  <c r="N202" i="7" s="1"/>
  <c r="C14" i="7"/>
  <c r="G13" i="7" s="1"/>
  <c r="D14" i="7"/>
  <c r="Q13" i="7" s="1"/>
  <c r="L13" i="7"/>
  <c r="F13" i="7"/>
  <c r="J13" i="7"/>
  <c r="J14" i="7" s="1"/>
  <c r="N14" i="7" s="1"/>
  <c r="H13" i="7"/>
  <c r="N13" i="7"/>
  <c r="P13" i="7"/>
  <c r="H97" i="7"/>
  <c r="D98" i="7"/>
  <c r="F97" i="7"/>
  <c r="J97" i="7"/>
  <c r="J98" i="7" s="1"/>
  <c r="N98" i="7" s="1"/>
  <c r="N97" i="7"/>
  <c r="L97" i="7"/>
  <c r="P97" i="7"/>
  <c r="Q97" i="7"/>
  <c r="C98" i="7"/>
  <c r="G97" i="7" s="1"/>
  <c r="P82" i="7"/>
  <c r="Q82" i="7"/>
  <c r="P170" i="7"/>
  <c r="Q170" i="7"/>
  <c r="J57" i="7"/>
  <c r="J58" i="7" s="1"/>
  <c r="N58" i="7" s="1"/>
  <c r="C58" i="7"/>
  <c r="G57" i="7" s="1"/>
  <c r="D58" i="7"/>
  <c r="H57" i="7"/>
  <c r="L57" i="7"/>
  <c r="N57" i="7"/>
  <c r="F57" i="7"/>
  <c r="Q57" i="7"/>
  <c r="P138" i="7"/>
  <c r="Q138" i="7"/>
  <c r="Q10" i="7"/>
  <c r="P10" i="7"/>
  <c r="L41" i="7"/>
  <c r="C42" i="7"/>
  <c r="G41" i="7" s="1"/>
  <c r="H41" i="7"/>
  <c r="J41" i="7"/>
  <c r="J42" i="7" s="1"/>
  <c r="N42" i="7" s="1"/>
  <c r="P41" i="7"/>
  <c r="D42" i="7"/>
  <c r="R41" i="7" s="1"/>
  <c r="F41" i="7"/>
  <c r="N41" i="7"/>
  <c r="Q206" i="7"/>
  <c r="R206" i="7"/>
  <c r="N169" i="7"/>
  <c r="C170" i="7"/>
  <c r="G169" i="7" s="1"/>
  <c r="D170" i="7"/>
  <c r="Q169" i="7" s="1"/>
  <c r="L169" i="7"/>
  <c r="F169" i="7"/>
  <c r="J169" i="7"/>
  <c r="J170" i="7" s="1"/>
  <c r="N170" i="7" s="1"/>
  <c r="H169" i="7"/>
  <c r="P86" i="7"/>
  <c r="Q86" i="7"/>
  <c r="D130" i="7"/>
  <c r="Q129" i="7" s="1"/>
  <c r="J129" i="7"/>
  <c r="J130" i="7" s="1"/>
  <c r="N130" i="7" s="1"/>
  <c r="H129" i="7"/>
  <c r="L129" i="7"/>
  <c r="C130" i="7"/>
  <c r="G129" i="7" s="1"/>
  <c r="F129" i="7"/>
  <c r="N129" i="7"/>
  <c r="P129" i="7"/>
  <c r="L21" i="7"/>
  <c r="Q21" i="7"/>
  <c r="D22" i="7"/>
  <c r="F21" i="7"/>
  <c r="H21" i="7"/>
  <c r="J21" i="7"/>
  <c r="J22" i="7" s="1"/>
  <c r="N22" i="7" s="1"/>
  <c r="N21" i="7"/>
  <c r="C22" i="7"/>
  <c r="G21" i="7" s="1"/>
  <c r="Q14" i="7"/>
  <c r="P14" i="7"/>
  <c r="L189" i="7"/>
  <c r="F189" i="7"/>
  <c r="J189" i="7"/>
  <c r="J190" i="7" s="1"/>
  <c r="N190" i="7" s="1"/>
  <c r="N189" i="7"/>
  <c r="H189" i="7"/>
  <c r="C190" i="7"/>
  <c r="G189" i="7" s="1"/>
  <c r="P189" i="7" s="1"/>
  <c r="D190" i="7"/>
  <c r="Q189" i="7" s="1"/>
  <c r="J217" i="7"/>
  <c r="J218" i="7" s="1"/>
  <c r="N218" i="7" s="1"/>
  <c r="N217" i="7"/>
  <c r="C218" i="7"/>
  <c r="G217" i="7" s="1"/>
  <c r="D218" i="7"/>
  <c r="Q217" i="7" s="1"/>
  <c r="H217" i="7"/>
  <c r="L217" i="7"/>
  <c r="F217" i="7"/>
  <c r="H197" i="7"/>
  <c r="N197" i="7"/>
  <c r="L197" i="7"/>
  <c r="C198" i="7"/>
  <c r="G197" i="7" s="1"/>
  <c r="F197" i="7"/>
  <c r="D198" i="7"/>
  <c r="Q197" i="7" s="1"/>
  <c r="J197" i="7"/>
  <c r="J198" i="7" s="1"/>
  <c r="N198" i="7" s="1"/>
  <c r="H141" i="7"/>
  <c r="L141" i="7"/>
  <c r="N141" i="7"/>
  <c r="C142" i="7"/>
  <c r="G141" i="7" s="1"/>
  <c r="F141" i="7"/>
  <c r="J141" i="7"/>
  <c r="J142" i="7" s="1"/>
  <c r="N142" i="7" s="1"/>
  <c r="P141" i="7"/>
  <c r="D142" i="7"/>
  <c r="Q141" i="7" s="1"/>
  <c r="P122" i="7"/>
  <c r="Q122" i="7"/>
  <c r="P22" i="7"/>
  <c r="Q22" i="7"/>
  <c r="P162" i="7"/>
  <c r="Q162" i="7"/>
  <c r="P146" i="7"/>
  <c r="Q146" i="7"/>
  <c r="Q190" i="7"/>
  <c r="P190" i="7"/>
  <c r="P98" i="7"/>
  <c r="Q98" i="7"/>
  <c r="Q30" i="7"/>
  <c r="P30" i="7"/>
  <c r="Q186" i="7"/>
  <c r="P186" i="7"/>
  <c r="L157" i="7"/>
  <c r="F157" i="7"/>
  <c r="H157" i="7"/>
  <c r="J157" i="7"/>
  <c r="J158" i="7" s="1"/>
  <c r="N158" i="7" s="1"/>
  <c r="N157" i="7"/>
  <c r="D158" i="7"/>
  <c r="Q157" i="7" s="1"/>
  <c r="C158" i="7"/>
  <c r="G157" i="7" s="1"/>
  <c r="P157" i="7" s="1"/>
  <c r="J165" i="7"/>
  <c r="J166" i="7" s="1"/>
  <c r="N166" i="7" s="1"/>
  <c r="F165" i="7"/>
  <c r="H165" i="7"/>
  <c r="L165" i="7"/>
  <c r="N165" i="7"/>
  <c r="C166" i="7"/>
  <c r="G165" i="7" s="1"/>
  <c r="D166" i="7"/>
  <c r="Q165" i="7" s="1"/>
  <c r="N105" i="7"/>
  <c r="H105" i="7"/>
  <c r="D106" i="7"/>
  <c r="Q105" i="7" s="1"/>
  <c r="J105" i="7"/>
  <c r="J106" i="7" s="1"/>
  <c r="N106" i="7" s="1"/>
  <c r="L105" i="7"/>
  <c r="C106" i="7"/>
  <c r="G105" i="7" s="1"/>
  <c r="P105" i="7" s="1"/>
  <c r="F105" i="7"/>
  <c r="P54" i="7"/>
  <c r="Q54" i="7"/>
  <c r="Q182" i="7"/>
  <c r="P182" i="7"/>
  <c r="Q90" i="7"/>
  <c r="P90" i="7"/>
  <c r="P18" i="7"/>
  <c r="Q18" i="7"/>
  <c r="H65" i="7"/>
  <c r="D66" i="7"/>
  <c r="Q65" i="7" s="1"/>
  <c r="F65" i="7"/>
  <c r="J65" i="7"/>
  <c r="J66" i="7" s="1"/>
  <c r="N66" i="7" s="1"/>
  <c r="N65" i="7"/>
  <c r="P65" i="7"/>
  <c r="L65" i="7"/>
  <c r="C66" i="7"/>
  <c r="G65" i="7" s="1"/>
  <c r="L73" i="7"/>
  <c r="C74" i="7"/>
  <c r="G73" i="7" s="1"/>
  <c r="P73" i="7" s="1"/>
  <c r="N73" i="7"/>
  <c r="F73" i="7"/>
  <c r="J73" i="7"/>
  <c r="J74" i="7" s="1"/>
  <c r="N74" i="7" s="1"/>
  <c r="H73" i="7"/>
  <c r="D74" i="7"/>
  <c r="P158" i="7"/>
  <c r="Q158" i="7"/>
  <c r="N29" i="7"/>
  <c r="F29" i="7"/>
  <c r="P29" i="7"/>
  <c r="D30" i="7"/>
  <c r="Q29" i="7" s="1"/>
  <c r="H29" i="7"/>
  <c r="C30" i="7"/>
  <c r="G29" i="7" s="1"/>
  <c r="J29" i="7"/>
  <c r="J30" i="7" s="1"/>
  <c r="N30" i="7" s="1"/>
  <c r="L29" i="7"/>
  <c r="Q210" i="7"/>
  <c r="R210" i="7"/>
  <c r="Q142" i="7"/>
  <c r="P142" i="7"/>
  <c r="P70" i="7"/>
  <c r="Q70" i="7"/>
  <c r="D46" i="7"/>
  <c r="Q45" i="7" s="1"/>
  <c r="F45" i="7"/>
  <c r="N45" i="7"/>
  <c r="H45" i="7"/>
  <c r="J45" i="7"/>
  <c r="J46" i="7" s="1"/>
  <c r="N46" i="7" s="1"/>
  <c r="L45" i="7"/>
  <c r="C46" i="7"/>
  <c r="G45" i="7" s="1"/>
  <c r="P45" i="7"/>
  <c r="C11" i="9"/>
  <c r="M21" i="7" l="1"/>
  <c r="K21" i="7"/>
  <c r="K22" i="7" s="1"/>
  <c r="O22" i="7" s="1"/>
  <c r="O21" i="7"/>
  <c r="I21" i="7"/>
  <c r="R21" i="7"/>
  <c r="O169" i="7"/>
  <c r="M169" i="7"/>
  <c r="I169" i="7"/>
  <c r="R169" i="7"/>
  <c r="K169" i="7"/>
  <c r="K170" i="7" s="1"/>
  <c r="O170" i="7" s="1"/>
  <c r="M57" i="7"/>
  <c r="I57" i="7"/>
  <c r="O57" i="7"/>
  <c r="R57" i="7"/>
  <c r="K57" i="7"/>
  <c r="K58" i="7" s="1"/>
  <c r="O58" i="7" s="1"/>
  <c r="I173" i="7"/>
  <c r="K173" i="7"/>
  <c r="K174" i="7" s="1"/>
  <c r="O174" i="7" s="1"/>
  <c r="M173" i="7"/>
  <c r="O173" i="7"/>
  <c r="R173" i="7"/>
  <c r="I205" i="7"/>
  <c r="R205" i="7"/>
  <c r="O205" i="7"/>
  <c r="M205" i="7"/>
  <c r="K205" i="7"/>
  <c r="K206" i="7" s="1"/>
  <c r="O206" i="7" s="1"/>
  <c r="P197" i="7"/>
  <c r="M197" i="7"/>
  <c r="O197" i="7"/>
  <c r="I197" i="7"/>
  <c r="R197" i="7"/>
  <c r="K197" i="7"/>
  <c r="K198" i="7" s="1"/>
  <c r="O198" i="7" s="1"/>
  <c r="O149" i="7"/>
  <c r="I149" i="7"/>
  <c r="R149" i="7"/>
  <c r="M149" i="7"/>
  <c r="K149" i="7"/>
  <c r="K150" i="7" s="1"/>
  <c r="O150" i="7" s="1"/>
  <c r="O33" i="7"/>
  <c r="M33" i="7"/>
  <c r="R33" i="7"/>
  <c r="I33" i="7"/>
  <c r="K33" i="7"/>
  <c r="K34" i="7" s="1"/>
  <c r="O34" i="7" s="1"/>
  <c r="M193" i="7"/>
  <c r="I193" i="7"/>
  <c r="K193" i="7"/>
  <c r="K194" i="7" s="1"/>
  <c r="O194" i="7" s="1"/>
  <c r="O193" i="7"/>
  <c r="R109" i="7"/>
  <c r="K109" i="7"/>
  <c r="K110" i="7" s="1"/>
  <c r="O110" i="7" s="1"/>
  <c r="M109" i="7"/>
  <c r="I109" i="7"/>
  <c r="O109" i="7"/>
  <c r="K145" i="7"/>
  <c r="K146" i="7" s="1"/>
  <c r="O146" i="7" s="1"/>
  <c r="M145" i="7"/>
  <c r="R145" i="7"/>
  <c r="O145" i="7"/>
  <c r="I145" i="7"/>
  <c r="K165" i="7"/>
  <c r="K166" i="7" s="1"/>
  <c r="O166" i="7" s="1"/>
  <c r="M165" i="7"/>
  <c r="O165" i="7"/>
  <c r="I165" i="7"/>
  <c r="M141" i="7"/>
  <c r="O141" i="7"/>
  <c r="I141" i="7"/>
  <c r="K141" i="7"/>
  <c r="K142" i="7" s="1"/>
  <c r="O142" i="7" s="1"/>
  <c r="R141" i="7"/>
  <c r="K217" i="7"/>
  <c r="K218" i="7" s="1"/>
  <c r="O218" i="7" s="1"/>
  <c r="I217" i="7"/>
  <c r="O217" i="7"/>
  <c r="M217" i="7"/>
  <c r="R217" i="7"/>
  <c r="P169" i="7"/>
  <c r="Q125" i="7"/>
  <c r="I125" i="7"/>
  <c r="M125" i="7"/>
  <c r="O125" i="7"/>
  <c r="K125" i="7"/>
  <c r="K126" i="7" s="1"/>
  <c r="O126" i="7" s="1"/>
  <c r="M69" i="7"/>
  <c r="O69" i="7"/>
  <c r="I69" i="7"/>
  <c r="R69" i="7"/>
  <c r="K69" i="7"/>
  <c r="K70" i="7" s="1"/>
  <c r="O70" i="7" s="1"/>
  <c r="O77" i="7"/>
  <c r="R77" i="7"/>
  <c r="M77" i="7"/>
  <c r="I77" i="7"/>
  <c r="K77" i="7"/>
  <c r="K78" i="7" s="1"/>
  <c r="O78" i="7" s="1"/>
  <c r="P193" i="7"/>
  <c r="I29" i="7"/>
  <c r="R29" i="7"/>
  <c r="K29" i="7"/>
  <c r="K30" i="7" s="1"/>
  <c r="O30" i="7" s="1"/>
  <c r="M29" i="7"/>
  <c r="O29" i="7"/>
  <c r="O129" i="7"/>
  <c r="M129" i="7"/>
  <c r="R129" i="7"/>
  <c r="I129" i="7"/>
  <c r="K129" i="7"/>
  <c r="K130" i="7" s="1"/>
  <c r="O130" i="7" s="1"/>
  <c r="M41" i="7"/>
  <c r="O41" i="7"/>
  <c r="K41" i="7"/>
  <c r="K42" i="7" s="1"/>
  <c r="O42" i="7" s="1"/>
  <c r="I41" i="7"/>
  <c r="O201" i="7"/>
  <c r="I201" i="7"/>
  <c r="R201" i="7"/>
  <c r="K201" i="7"/>
  <c r="K202" i="7" s="1"/>
  <c r="O202" i="7" s="1"/>
  <c r="M201" i="7"/>
  <c r="I181" i="7"/>
  <c r="K181" i="7"/>
  <c r="K182" i="7" s="1"/>
  <c r="O182" i="7" s="1"/>
  <c r="M181" i="7"/>
  <c r="R181" i="7"/>
  <c r="O181" i="7"/>
  <c r="M121" i="7"/>
  <c r="K121" i="7"/>
  <c r="K122" i="7" s="1"/>
  <c r="O122" i="7" s="1"/>
  <c r="O121" i="7"/>
  <c r="I121" i="7"/>
  <c r="O153" i="7"/>
  <c r="I153" i="7"/>
  <c r="M153" i="7"/>
  <c r="R153" i="7"/>
  <c r="K153" i="7"/>
  <c r="K154" i="7" s="1"/>
  <c r="O154" i="7" s="1"/>
  <c r="M17" i="7"/>
  <c r="O17" i="7"/>
  <c r="K17" i="7"/>
  <c r="K18" i="7" s="1"/>
  <c r="O18" i="7" s="1"/>
  <c r="I17" i="7"/>
  <c r="R17" i="7"/>
  <c r="I117" i="7"/>
  <c r="O117" i="7"/>
  <c r="M117" i="7"/>
  <c r="K117" i="7"/>
  <c r="K118" i="7" s="1"/>
  <c r="O118" i="7" s="1"/>
  <c r="R117" i="7"/>
  <c r="O25" i="7"/>
  <c r="R25" i="7"/>
  <c r="K25" i="7"/>
  <c r="K26" i="7" s="1"/>
  <c r="O26" i="7" s="1"/>
  <c r="I25" i="7"/>
  <c r="M25" i="7"/>
  <c r="O61" i="7"/>
  <c r="R61" i="7"/>
  <c r="K61" i="7"/>
  <c r="K62" i="7" s="1"/>
  <c r="O62" i="7" s="1"/>
  <c r="M61" i="7"/>
  <c r="I61" i="7"/>
  <c r="K133" i="7"/>
  <c r="K134" i="7" s="1"/>
  <c r="O134" i="7" s="1"/>
  <c r="M133" i="7"/>
  <c r="O133" i="7"/>
  <c r="I133" i="7"/>
  <c r="R133" i="7"/>
  <c r="P205" i="7"/>
  <c r="O45" i="7"/>
  <c r="M45" i="7"/>
  <c r="I45" i="7"/>
  <c r="R45" i="7"/>
  <c r="K45" i="7"/>
  <c r="K46" i="7" s="1"/>
  <c r="O46" i="7" s="1"/>
  <c r="Q41" i="7"/>
  <c r="P57" i="7"/>
  <c r="O209" i="7"/>
  <c r="I209" i="7"/>
  <c r="R209" i="7"/>
  <c r="K209" i="7"/>
  <c r="K210" i="7" s="1"/>
  <c r="O210" i="7" s="1"/>
  <c r="M209" i="7"/>
  <c r="R193" i="7"/>
  <c r="R221" i="7"/>
  <c r="I221" i="7"/>
  <c r="M221" i="7"/>
  <c r="K221" i="7"/>
  <c r="K222" i="7" s="1"/>
  <c r="O222" i="7" s="1"/>
  <c r="O221" i="7"/>
  <c r="P25" i="7"/>
  <c r="P145" i="7"/>
  <c r="K93" i="7"/>
  <c r="K94" i="7" s="1"/>
  <c r="O94" i="7" s="1"/>
  <c r="I93" i="7"/>
  <c r="R93" i="7"/>
  <c r="M93" i="7"/>
  <c r="O93" i="7"/>
  <c r="P133" i="7"/>
  <c r="P173" i="7"/>
  <c r="O185" i="7"/>
  <c r="R185" i="7"/>
  <c r="K185" i="7"/>
  <c r="K186" i="7" s="1"/>
  <c r="O186" i="7" s="1"/>
  <c r="M185" i="7"/>
  <c r="I185" i="7"/>
  <c r="K73" i="7"/>
  <c r="K74" i="7" s="1"/>
  <c r="O74" i="7" s="1"/>
  <c r="I73" i="7"/>
  <c r="O73" i="7"/>
  <c r="M73" i="7"/>
  <c r="R73" i="7"/>
  <c r="R65" i="7"/>
  <c r="K65" i="7"/>
  <c r="K66" i="7" s="1"/>
  <c r="O66" i="7" s="1"/>
  <c r="O65" i="7"/>
  <c r="M65" i="7"/>
  <c r="I65" i="7"/>
  <c r="Q73" i="7"/>
  <c r="P201" i="7"/>
  <c r="M177" i="7"/>
  <c r="O177" i="7"/>
  <c r="R177" i="7"/>
  <c r="I177" i="7"/>
  <c r="K177" i="7"/>
  <c r="K178" i="7" s="1"/>
  <c r="O178" i="7" s="1"/>
  <c r="P149" i="7"/>
  <c r="K161" i="7"/>
  <c r="K162" i="7" s="1"/>
  <c r="O162" i="7" s="1"/>
  <c r="O161" i="7"/>
  <c r="I161" i="7"/>
  <c r="M161" i="7"/>
  <c r="R161" i="7"/>
  <c r="O81" i="7"/>
  <c r="K81" i="7"/>
  <c r="K82" i="7" s="1"/>
  <c r="O82" i="7" s="1"/>
  <c r="R81" i="7"/>
  <c r="I81" i="7"/>
  <c r="M81" i="7"/>
  <c r="Q193" i="7"/>
  <c r="R165" i="7"/>
  <c r="P217" i="7"/>
  <c r="O97" i="7"/>
  <c r="M97" i="7"/>
  <c r="R97" i="7"/>
  <c r="I97" i="7"/>
  <c r="K97" i="7"/>
  <c r="K98" i="7" s="1"/>
  <c r="O98" i="7" s="1"/>
  <c r="K13" i="7"/>
  <c r="K14" i="7" s="1"/>
  <c r="O14" i="7" s="1"/>
  <c r="R13" i="7"/>
  <c r="O13" i="7"/>
  <c r="M13" i="7"/>
  <c r="I13" i="7"/>
  <c r="P125" i="7"/>
  <c r="K85" i="7"/>
  <c r="K86" i="7" s="1"/>
  <c r="O86" i="7" s="1"/>
  <c r="I85" i="7"/>
  <c r="O85" i="7"/>
  <c r="M85" i="7"/>
  <c r="R85" i="7"/>
  <c r="I101" i="7"/>
  <c r="M101" i="7"/>
  <c r="O101" i="7"/>
  <c r="R101" i="7"/>
  <c r="K101" i="7"/>
  <c r="K102" i="7" s="1"/>
  <c r="O102" i="7" s="1"/>
  <c r="P177" i="7"/>
  <c r="P181" i="7"/>
  <c r="P117" i="7"/>
  <c r="K225" i="7"/>
  <c r="K226" i="7" s="1"/>
  <c r="O226" i="7" s="1"/>
  <c r="R225" i="7"/>
  <c r="I225" i="7"/>
  <c r="O225" i="7"/>
  <c r="M225" i="7"/>
  <c r="P109" i="7"/>
  <c r="K105" i="7"/>
  <c r="K106" i="7" s="1"/>
  <c r="O106" i="7" s="1"/>
  <c r="R105" i="7"/>
  <c r="O105" i="7"/>
  <c r="I105" i="7"/>
  <c r="M105" i="7"/>
  <c r="P165" i="7"/>
  <c r="R157" i="7"/>
  <c r="K157" i="7"/>
  <c r="K158" i="7" s="1"/>
  <c r="O158" i="7" s="1"/>
  <c r="M157" i="7"/>
  <c r="I157" i="7"/>
  <c r="O157" i="7"/>
  <c r="M189" i="7"/>
  <c r="K189" i="7"/>
  <c r="K190" i="7" s="1"/>
  <c r="O190" i="7" s="1"/>
  <c r="O189" i="7"/>
  <c r="I189" i="7"/>
  <c r="R189" i="7"/>
  <c r="P21" i="7"/>
  <c r="R49" i="7"/>
  <c r="O49" i="7"/>
  <c r="I49" i="7"/>
  <c r="M49" i="7"/>
  <c r="K49" i="7"/>
  <c r="K50" i="7" s="1"/>
  <c r="O50" i="7" s="1"/>
  <c r="M89" i="7"/>
  <c r="I89" i="7"/>
  <c r="O89" i="7"/>
  <c r="R89" i="7"/>
  <c r="K89" i="7"/>
  <c r="K90" i="7" s="1"/>
  <c r="O90" i="7" s="1"/>
  <c r="R121" i="7"/>
  <c r="P113" i="7"/>
  <c r="R113" i="7"/>
  <c r="O113" i="7"/>
  <c r="K113" i="7"/>
  <c r="K114" i="7" s="1"/>
  <c r="O114" i="7" s="1"/>
  <c r="I113" i="7"/>
  <c r="M113" i="7"/>
  <c r="I213" i="7"/>
  <c r="K213" i="7"/>
  <c r="K214" i="7" s="1"/>
  <c r="O214" i="7" s="1"/>
  <c r="M213" i="7"/>
  <c r="O213" i="7"/>
  <c r="R213" i="7"/>
  <c r="P33" i="7"/>
  <c r="M37" i="7"/>
  <c r="R37" i="7"/>
  <c r="K37" i="7"/>
  <c r="K38" i="7" s="1"/>
  <c r="O38" i="7" s="1"/>
  <c r="I37" i="7"/>
  <c r="O37" i="7"/>
  <c r="K53" i="7"/>
  <c r="K54" i="7" s="1"/>
  <c r="O54" i="7" s="1"/>
  <c r="M53" i="7"/>
  <c r="O53" i="7"/>
  <c r="R53" i="7"/>
  <c r="I53" i="7"/>
  <c r="P61" i="7"/>
  <c r="M137" i="7"/>
  <c r="O137" i="7"/>
  <c r="I137" i="7"/>
  <c r="R137" i="7"/>
  <c r="K137" i="7"/>
  <c r="K138" i="7" s="1"/>
  <c r="O138" i="7" s="1"/>
  <c r="J5" i="7"/>
  <c r="J6" i="7" s="1"/>
  <c r="N6" i="7" s="1"/>
  <c r="G5" i="7"/>
  <c r="Q5" i="7"/>
  <c r="N5" i="7"/>
  <c r="H5" i="7"/>
  <c r="F5" i="7"/>
  <c r="L5" i="7"/>
  <c r="R5" i="7" l="1"/>
  <c r="P5" i="7"/>
  <c r="M5" i="7"/>
  <c r="O5" i="7" l="1"/>
  <c r="K5" i="7"/>
  <c r="I5" i="7"/>
  <c r="K6" i="7" l="1"/>
  <c r="O6" i="7" s="1"/>
</calcChain>
</file>

<file path=xl/connections.xml><?xml version="1.0" encoding="utf-8"?>
<connections xmlns="http://schemas.openxmlformats.org/spreadsheetml/2006/main">
  <connection id="1"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<sst xmlns="http://schemas.openxmlformats.org/spreadsheetml/2006/main" count="430" uniqueCount="202">
  <si>
    <t>Pokedex #</t>
  </si>
  <si>
    <t>Pokemon</t>
  </si>
  <si>
    <t>Avg Multiplier</t>
  </si>
  <si>
    <t>Min Multiplier</t>
  </si>
  <si>
    <t>Max Multiplier</t>
  </si>
  <si>
    <t>Median Multiplier</t>
  </si>
  <si>
    <t>Bulbasaur</t>
  </si>
  <si>
    <t>Ivysaur</t>
  </si>
  <si>
    <t>Charmander</t>
  </si>
  <si>
    <t>Charmeleon</t>
  </si>
  <si>
    <t>Squirtle</t>
  </si>
  <si>
    <t>Wartortle</t>
  </si>
  <si>
    <t>Caterpie</t>
  </si>
  <si>
    <t>Metapod</t>
  </si>
  <si>
    <t>Weedle</t>
  </si>
  <si>
    <t>Kakuna</t>
  </si>
  <si>
    <t>Pidgey</t>
  </si>
  <si>
    <t>Pidgeotto</t>
  </si>
  <si>
    <t>Rattata</t>
  </si>
  <si>
    <t>Spearow</t>
  </si>
  <si>
    <t>Ekans</t>
  </si>
  <si>
    <t>Pikachu</t>
  </si>
  <si>
    <t>Sandshrew</t>
  </si>
  <si>
    <t>Nidoran F</t>
  </si>
  <si>
    <t>Nidorina</t>
  </si>
  <si>
    <t>Nidoran M</t>
  </si>
  <si>
    <t>Nidorino</t>
  </si>
  <si>
    <t>Clefairy</t>
  </si>
  <si>
    <t>Vulpix</t>
  </si>
  <si>
    <t>Jigglypuff</t>
  </si>
  <si>
    <t>Zubat</t>
  </si>
  <si>
    <t>Oddish</t>
  </si>
  <si>
    <t>Gloom</t>
  </si>
  <si>
    <t>Paras</t>
  </si>
  <si>
    <t>Venonat</t>
  </si>
  <si>
    <t>Diglett</t>
  </si>
  <si>
    <t>Meowth</t>
  </si>
  <si>
    <t>Psyduck</t>
  </si>
  <si>
    <t>Mankey</t>
  </si>
  <si>
    <t>Growlithe</t>
  </si>
  <si>
    <t>Poliwag</t>
  </si>
  <si>
    <t>Poliwhirl</t>
  </si>
  <si>
    <t>Abra</t>
  </si>
  <si>
    <t>Kadabra</t>
  </si>
  <si>
    <t>Machop</t>
  </si>
  <si>
    <t>Machoke</t>
  </si>
  <si>
    <t>Bellsprout</t>
  </si>
  <si>
    <t>Weepinbell</t>
  </si>
  <si>
    <t>Tentacool</t>
  </si>
  <si>
    <t>Geodude</t>
  </si>
  <si>
    <t>Graveler</t>
  </si>
  <si>
    <t>Ponyta</t>
  </si>
  <si>
    <t>Slowpoke</t>
  </si>
  <si>
    <t>Magnemite</t>
  </si>
  <si>
    <t>Doduo</t>
  </si>
  <si>
    <t>Seel</t>
  </si>
  <si>
    <t>Grimer</t>
  </si>
  <si>
    <t>Shellder</t>
  </si>
  <si>
    <t>Gastly</t>
  </si>
  <si>
    <t>Haunter</t>
  </si>
  <si>
    <t>Drowzee</t>
  </si>
  <si>
    <t>Krabby</t>
  </si>
  <si>
    <t>Voltorb</t>
  </si>
  <si>
    <t>Exeggcute</t>
  </si>
  <si>
    <t>Cubone</t>
  </si>
  <si>
    <t>Koffing</t>
  </si>
  <si>
    <t>Rhyhorn</t>
  </si>
  <si>
    <t>Horsea</t>
  </si>
  <si>
    <t>Goldeen</t>
  </si>
  <si>
    <t>Staryu</t>
  </si>
  <si>
    <t>Magikarp</t>
  </si>
  <si>
    <t>Omanyte</t>
  </si>
  <si>
    <t>Kabuto</t>
  </si>
  <si>
    <t>Dratini</t>
  </si>
  <si>
    <t>Dragonair</t>
  </si>
  <si>
    <t>Venusaur</t>
  </si>
  <si>
    <t>Charizard</t>
  </si>
  <si>
    <t>Blastoise</t>
  </si>
  <si>
    <t>Butterfree</t>
  </si>
  <si>
    <t>Beedrill</t>
  </si>
  <si>
    <t>Pidgeot</t>
  </si>
  <si>
    <t>Raticate</t>
  </si>
  <si>
    <t>Fearow</t>
  </si>
  <si>
    <t>Arbok</t>
  </si>
  <si>
    <t>Raichu</t>
  </si>
  <si>
    <t>Sandslash</t>
  </si>
  <si>
    <t>Nidoran♀</t>
  </si>
  <si>
    <t>Nidoqueen</t>
  </si>
  <si>
    <t>Nidoran♂</t>
  </si>
  <si>
    <t>Nidoking</t>
  </si>
  <si>
    <t>Clefable</t>
  </si>
  <si>
    <t>Ninetales</t>
  </si>
  <si>
    <t>Wigglytuff</t>
  </si>
  <si>
    <t>Golbat</t>
  </si>
  <si>
    <t>Vileplume</t>
  </si>
  <si>
    <t>Parasect</t>
  </si>
  <si>
    <t>Venomoth</t>
  </si>
  <si>
    <t>Dugtrio</t>
  </si>
  <si>
    <t>Persian</t>
  </si>
  <si>
    <t>Golduck</t>
  </si>
  <si>
    <t>Primeape</t>
  </si>
  <si>
    <t>Arcanine</t>
  </si>
  <si>
    <t>Poliwrath</t>
  </si>
  <si>
    <t>Alakazam</t>
  </si>
  <si>
    <t>Machamp</t>
  </si>
  <si>
    <t>Victreebel</t>
  </si>
  <si>
    <t>Tentacruel</t>
  </si>
  <si>
    <t>Golem</t>
  </si>
  <si>
    <t>Rapidash</t>
  </si>
  <si>
    <t>Slowbro</t>
  </si>
  <si>
    <t>Magneton</t>
  </si>
  <si>
    <t>Farfetch'd</t>
  </si>
  <si>
    <t>Dodrio</t>
  </si>
  <si>
    <t>Dewgong</t>
  </si>
  <si>
    <t>Muk</t>
  </si>
  <si>
    <t>Cloyster</t>
  </si>
  <si>
    <t>Gengar</t>
  </si>
  <si>
    <t>Onix</t>
  </si>
  <si>
    <t>Hypno</t>
  </si>
  <si>
    <t>Kingler</t>
  </si>
  <si>
    <t>Electrode</t>
  </si>
  <si>
    <t>Exeggutor</t>
  </si>
  <si>
    <t>Marowak</t>
  </si>
  <si>
    <t>Hitmonlee</t>
  </si>
  <si>
    <t>Hitmonchan</t>
  </si>
  <si>
    <t>Lickitung</t>
  </si>
  <si>
    <t>Weezing</t>
  </si>
  <si>
    <t>Rhydon</t>
  </si>
  <si>
    <t>Chansey</t>
  </si>
  <si>
    <t>Tangela</t>
  </si>
  <si>
    <t>Kangaskhan</t>
  </si>
  <si>
    <t>Seadra</t>
  </si>
  <si>
    <t>Seaking</t>
  </si>
  <si>
    <t>Starmie</t>
  </si>
  <si>
    <t>Mr. Mime</t>
  </si>
  <si>
    <t>Scyther</t>
  </si>
  <si>
    <t>Jynx</t>
  </si>
  <si>
    <t>Electabuzz</t>
  </si>
  <si>
    <t>Magmar</t>
  </si>
  <si>
    <t>Pinsir</t>
  </si>
  <si>
    <t>Tauros</t>
  </si>
  <si>
    <t>Gyarados</t>
  </si>
  <si>
    <t>Lapras</t>
  </si>
  <si>
    <t>Ditto</t>
  </si>
  <si>
    <t>Vaporeon</t>
  </si>
  <si>
    <t>Jolteon</t>
  </si>
  <si>
    <t>Flareon</t>
  </si>
  <si>
    <t>Porygon</t>
  </si>
  <si>
    <t>Omastar</t>
  </si>
  <si>
    <t>Kabutops</t>
  </si>
  <si>
    <t>Aerodactyl</t>
  </si>
  <si>
    <t>Snorlax</t>
  </si>
  <si>
    <t>Articuno</t>
  </si>
  <si>
    <t>Zapdos</t>
  </si>
  <si>
    <t>Moltres</t>
  </si>
  <si>
    <t>Dragonite</t>
  </si>
  <si>
    <t>Mewtwo</t>
  </si>
  <si>
    <t>Mew†</t>
  </si>
  <si>
    <t>2nd</t>
  </si>
  <si>
    <t>3rd</t>
  </si>
  <si>
    <t>CP Multiplier</t>
  </si>
  <si>
    <t>Candy needed to Evolve</t>
  </si>
  <si>
    <t>#</t>
  </si>
  <si>
    <t>Current Candy Amount</t>
  </si>
  <si>
    <t>Current CP</t>
  </si>
  <si>
    <t>Estimated CP</t>
  </si>
  <si>
    <t>Override CP Multiplier</t>
  </si>
  <si>
    <t>Evolvable P'mon</t>
  </si>
  <si>
    <t>Ev 1</t>
  </si>
  <si>
    <t>Ev 2</t>
  </si>
  <si>
    <t>Candies</t>
  </si>
  <si>
    <t>Median</t>
  </si>
  <si>
    <t>Average</t>
  </si>
  <si>
    <t>Dropdown Selection</t>
  </si>
  <si>
    <t>Multiplier Used</t>
  </si>
  <si>
    <t>Pokemon to be caught to evolve</t>
  </si>
  <si>
    <t xml:space="preserve">All 151 </t>
  </si>
  <si>
    <t>English name</t>
  </si>
  <si>
    <t>Basic</t>
  </si>
  <si>
    <t>Evolution Tree</t>
  </si>
  <si>
    <t xml:space="preserve">Evolution </t>
  </si>
  <si>
    <t>Target CP</t>
  </si>
  <si>
    <t>CP range</t>
  </si>
  <si>
    <t>Threshold</t>
  </si>
  <si>
    <t>Single Pokemon Lookup</t>
  </si>
  <si>
    <t>Eevee-v</t>
  </si>
  <si>
    <t>Eevee-f</t>
  </si>
  <si>
    <t>Eevee-j</t>
  </si>
  <si>
    <t>Helper Column - All Pokemon</t>
  </si>
  <si>
    <t>Helper Column 2 - Single Lookup</t>
  </si>
  <si>
    <t>Eevee -&gt; Flareon</t>
  </si>
  <si>
    <t>Eevee -&gt; Jolteon</t>
  </si>
  <si>
    <t>Eevee -&gt; Vaporeon</t>
  </si>
  <si>
    <t>Pokemon Go Evolution CP Multiplier - credit to www.reddit.com/user/Carlitocarlin</t>
  </si>
  <si>
    <t>General Cover Notes:</t>
  </si>
  <si>
    <t>Any queries, please e-mail:</t>
  </si>
  <si>
    <t>Website:</t>
  </si>
  <si>
    <t>www.sumproduct.com</t>
  </si>
  <si>
    <t>Primary Developer:  Tim Heng and Jonathan Liau</t>
  </si>
  <si>
    <t>tim.heng@sumproduct.com</t>
  </si>
  <si>
    <t>Pokémon Go CP Evolution Calculator</t>
  </si>
  <si>
    <t>Simple calculator to estimate final CP resulting from evolution of Pokémon in the mobile game Pokémon Go, as well as an estimate of the number of Pokémon required to be caught in order to achieve enough candy to evolve.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</si>
</sst>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C09]d\ mmm\ yy;@"/>
    <numFmt numFmtId="169" formatCode="mmm\ yy"/>
    <numFmt numFmtId="170" formatCode=";;;"/>
    <numFmt numFmtId="171" formatCode="&quot;ý&quot;;&quot;ý&quot;;&quot;þ&quot;"/>
    <numFmt numFmtId="172" formatCode="#,##0."/>
    <numFmt numFmtId="173" formatCode="_(#,##0_);[Red]\(#,##0\);_(\-_);"/>
    <numFmt numFmtId="174" formatCode="_(&quot;$&quot;#,##0.0_);\(&quot;$&quot;#,##0.0\);_(&quot;-&quot;_)"/>
    <numFmt numFmtId="175" formatCode="_(#,##0.0_);\(#,##0.0\);_(&quot;-&quot;_)"/>
    <numFmt numFmtId="176" formatCode="&quot;Row &quot;###0"/>
    <numFmt numFmtId="177" formatCode=";;;@"/>
    <numFmt numFmtId="178" formatCode="&quot;Eevee&quot;"/>
  </numFmts>
  <fonts count="36" x14ac:knownFonts="1">
    <font>
      <sz val="9"/>
      <color theme="1"/>
      <name val="Arial"/>
      <family val="2"/>
    </font>
    <font>
      <sz val="11"/>
      <color theme="0"/>
      <name val="Calibri"/>
      <family val="2"/>
      <scheme val="minor"/>
    </font>
    <font>
      <i/>
      <sz val="11"/>
      <color theme="0" tint="-0.34998626667073579"/>
      <name val="Calibri"/>
      <family val="2"/>
      <scheme val="minor"/>
    </font>
    <font>
      <sz val="9"/>
      <color theme="8" tint="-0.499984740745262"/>
      <name val="Arial"/>
      <family val="2"/>
    </font>
    <font>
      <sz val="16"/>
      <color rgb="FF9C0006"/>
      <name val="Calibri"/>
      <family val="2"/>
      <scheme val="minor"/>
    </font>
    <font>
      <sz val="11"/>
      <color theme="1"/>
      <name val="Calibri"/>
      <family val="2"/>
      <scheme val="minor"/>
    </font>
    <font>
      <sz val="9"/>
      <color theme="0" tint="-0.499984740745262"/>
      <name val="Arial"/>
      <family val="2"/>
    </font>
    <font>
      <sz val="9"/>
      <color theme="1"/>
      <name val="Arial"/>
      <family val="2"/>
    </font>
    <font>
      <b/>
      <sz val="9"/>
      <color theme="1"/>
      <name val="Arial"/>
      <family val="2"/>
    </font>
    <font>
      <sz val="11"/>
      <color theme="0"/>
      <name val="Wingdings"/>
      <charset val="2"/>
    </font>
    <font>
      <b/>
      <sz val="15"/>
      <color theme="3"/>
      <name val="Arial"/>
      <family val="2"/>
    </font>
    <font>
      <b/>
      <sz val="12"/>
      <color theme="0"/>
      <name val="Arial"/>
      <family val="2"/>
    </font>
    <font>
      <b/>
      <sz val="13"/>
      <color theme="3"/>
      <name val="Arial"/>
      <family val="2"/>
    </font>
    <font>
      <b/>
      <sz val="13"/>
      <color theme="8" tint="-0.499984740745262"/>
      <name val="Arial"/>
      <family val="2"/>
    </font>
    <font>
      <b/>
      <sz val="11"/>
      <color theme="3"/>
      <name val="Arial"/>
      <family val="2"/>
    </font>
    <font>
      <b/>
      <sz val="11"/>
      <color theme="1"/>
      <name val="Arial"/>
      <family val="2"/>
    </font>
    <font>
      <b/>
      <u/>
      <sz val="8"/>
      <color indexed="56"/>
      <name val="Arial"/>
      <family val="2"/>
    </font>
    <font>
      <sz val="9"/>
      <name val="Arial"/>
      <family val="2"/>
    </font>
    <font>
      <sz val="14"/>
      <color theme="8" tint="-0.499984740745262"/>
      <name val="Arial"/>
      <family val="2"/>
    </font>
    <font>
      <sz val="11"/>
      <color theme="1"/>
      <name val="Calibri"/>
      <family val="2"/>
      <charset val="163"/>
      <scheme val="minor"/>
    </font>
    <font>
      <i/>
      <sz val="8"/>
      <color rgb="FFFF0000"/>
      <name val="Arial"/>
      <family val="2"/>
    </font>
    <font>
      <i/>
      <sz val="11"/>
      <color theme="0" tint="-0.499984740745262"/>
      <name val="Calibri"/>
      <family val="2"/>
      <scheme val="minor"/>
    </font>
    <font>
      <sz val="8"/>
      <name val="Arial"/>
      <family val="2"/>
    </font>
    <font>
      <i/>
      <sz val="9"/>
      <color theme="8" tint="-0.499984740745262"/>
      <name val="Arial"/>
      <family val="2"/>
    </font>
    <font>
      <sz val="11"/>
      <name val="Calibri"/>
      <family val="2"/>
      <scheme val="minor"/>
    </font>
    <font>
      <b/>
      <sz val="16"/>
      <color theme="8" tint="-0.499984740745262"/>
      <name val="Arial"/>
      <family val="2"/>
    </font>
    <font>
      <b/>
      <sz val="9"/>
      <color theme="0"/>
      <name val="Arial"/>
      <family val="2"/>
    </font>
    <font>
      <sz val="18"/>
      <color theme="3"/>
      <name val="Arial"/>
      <family val="2"/>
    </font>
    <font>
      <sz val="9"/>
      <color theme="8" tint="0.39988402966399123"/>
      <name val="Arial"/>
      <family val="2"/>
    </font>
    <font>
      <sz val="9"/>
      <color rgb="FFFF0000"/>
      <name val="Arial"/>
      <family val="2"/>
    </font>
    <font>
      <sz val="9"/>
      <color theme="1"/>
      <name val="Calibri"/>
      <family val="2"/>
    </font>
    <font>
      <sz val="9"/>
      <name val="Calibri"/>
      <family val="2"/>
      <scheme val="minor"/>
    </font>
    <font>
      <b/>
      <u/>
      <sz val="9"/>
      <color theme="1"/>
      <name val="Arial"/>
      <family val="2"/>
    </font>
    <font>
      <sz val="10"/>
      <color theme="1"/>
      <name val="Calibri"/>
      <family val="2"/>
      <scheme val="minor"/>
    </font>
    <font>
      <b/>
      <sz val="10"/>
      <color theme="8" tint="-0.499984740745262"/>
      <name val="Calibri"/>
      <family val="2"/>
      <scheme val="minor"/>
    </font>
    <font>
      <sz val="10"/>
      <color theme="8" tint="-0.499984740745262"/>
      <name val="Calibri"/>
      <family val="2"/>
      <scheme val="minor"/>
    </font>
  </fonts>
  <fills count="14">
    <fill>
      <patternFill patternType="none"/>
    </fill>
    <fill>
      <patternFill patternType="gray125"/>
    </fill>
    <fill>
      <patternFill patternType="solid">
        <fgColor rgb="FFFFC7CE"/>
      </patternFill>
    </fill>
    <fill>
      <patternFill patternType="solid">
        <fgColor theme="5"/>
      </patternFill>
    </fill>
    <fill>
      <patternFill patternType="solid">
        <fgColor theme="8" tint="0.79998168889431442"/>
        <bgColor indexed="64"/>
      </patternFill>
    </fill>
    <fill>
      <patternFill patternType="solid">
        <fgColor theme="1"/>
        <bgColor indexed="64"/>
      </patternFill>
    </fill>
    <fill>
      <patternFill patternType="solid">
        <fgColor rgb="FFFFFF00"/>
        <bgColor indexed="64"/>
      </patternFill>
    </fill>
    <fill>
      <patternFill patternType="solid">
        <fgColor rgb="FFFFFF99"/>
        <bgColor indexed="64"/>
      </patternFill>
    </fill>
    <fill>
      <patternFill patternType="gray125">
        <fgColor theme="8" tint="-0.499984740745262"/>
        <bgColor theme="8" tint="0.59996337778862885"/>
      </patternFill>
    </fill>
    <fill>
      <patternFill patternType="solid">
        <fgColor theme="6" tint="-0.499984740745262"/>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1" tint="0.499984740745262"/>
        <bgColor indexed="64"/>
      </patternFill>
    </fill>
    <fill>
      <patternFill patternType="solid">
        <fgColor theme="9" tint="0.79998168889431442"/>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right/>
      <top style="dotted">
        <color indexed="64"/>
      </top>
      <bottom/>
      <diagonal/>
    </border>
    <border>
      <left/>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style="thin">
        <color indexed="64"/>
      </bottom>
      <diagonal/>
    </border>
    <border>
      <left style="dashed">
        <color auto="1"/>
      </left>
      <right/>
      <top/>
      <bottom/>
      <diagonal/>
    </border>
    <border>
      <left/>
      <right style="dashed">
        <color auto="1"/>
      </right>
      <top/>
      <bottom/>
      <diagonal/>
    </border>
    <border>
      <left style="dashed">
        <color auto="1"/>
      </left>
      <right style="thin">
        <color theme="8" tint="-0.499984740745262"/>
      </right>
      <top style="thin">
        <color indexed="64"/>
      </top>
      <bottom style="thin">
        <color indexed="64"/>
      </bottom>
      <diagonal/>
    </border>
    <border>
      <left style="thin">
        <color theme="8" tint="-0.499984740745262"/>
      </left>
      <right style="dashed">
        <color auto="1"/>
      </right>
      <top style="thin">
        <color indexed="64"/>
      </top>
      <bottom style="thin">
        <color indexed="64"/>
      </bottom>
      <diagonal/>
    </border>
    <border>
      <left style="thin">
        <color theme="8" tint="-0.499984740745262"/>
      </left>
      <right/>
      <top/>
      <bottom/>
      <diagonal/>
    </border>
  </borders>
  <cellStyleXfs count="48">
    <xf numFmtId="0" fontId="0" fillId="0" borderId="0"/>
    <xf numFmtId="167"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4" fontId="5" fillId="0" borderId="0" applyFont="0" applyFill="0" applyBorder="0" applyAlignment="0" applyProtection="0"/>
    <xf numFmtId="0" fontId="27" fillId="0" borderId="0" applyNumberFormat="0" applyFill="0" applyBorder="0" applyAlignment="0" applyProtection="0"/>
    <xf numFmtId="0" fontId="10" fillId="0" borderId="1" applyNumberFormat="0" applyFill="0" applyAlignment="0" applyProtection="0"/>
    <xf numFmtId="0" fontId="12"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4" fillId="2" borderId="0" applyNumberFormat="0" applyFont="0" applyBorder="0" applyAlignment="0" applyProtection="0"/>
    <xf numFmtId="0" fontId="15" fillId="0" borderId="4" applyNumberFormat="0" applyFill="0" applyAlignment="0" applyProtection="0"/>
    <xf numFmtId="0" fontId="1" fillId="3" borderId="0" applyNumberFormat="0" applyBorder="0" applyAlignment="0" applyProtection="0"/>
    <xf numFmtId="0" fontId="2" fillId="0" borderId="0" applyNumberFormat="0" applyFill="0" applyBorder="0"/>
    <xf numFmtId="0" fontId="3" fillId="7" borderId="5" applyNumberFormat="0" applyAlignment="0">
      <protection locked="0"/>
    </xf>
    <xf numFmtId="165" fontId="5" fillId="0" borderId="0" applyFont="0" applyFill="0" applyBorder="0" applyAlignment="0" applyProtection="0"/>
    <xf numFmtId="0" fontId="6" fillId="0" borderId="6" applyNumberFormat="0" applyAlignment="0">
      <alignment horizontal="center"/>
    </xf>
    <xf numFmtId="166" fontId="5" fillId="0" borderId="0" applyFont="0" applyFill="0" applyBorder="0" applyAlignment="0" applyProtection="0"/>
    <xf numFmtId="168" fontId="7" fillId="0" borderId="0" applyFill="0" applyBorder="0" applyProtection="0">
      <alignment horizontal="center"/>
    </xf>
    <xf numFmtId="169" fontId="8" fillId="0" borderId="0" applyFill="0" applyBorder="0" applyProtection="0">
      <alignment horizontal="center"/>
    </xf>
    <xf numFmtId="170" fontId="5" fillId="8" borderId="5" applyAlignment="0"/>
    <xf numFmtId="171" fontId="9" fillId="9" borderId="7">
      <alignment horizontal="center"/>
      <protection locked="0"/>
    </xf>
    <xf numFmtId="172" fontId="11" fillId="5" borderId="1"/>
    <xf numFmtId="0" fontId="11" fillId="5" borderId="1" applyNumberFormat="0" applyProtection="0"/>
    <xf numFmtId="0" fontId="13" fillId="0" borderId="0" applyNumberFormat="0" applyFill="0" applyAlignment="0" applyProtection="0"/>
    <xf numFmtId="0" fontId="15" fillId="0" borderId="0" applyNumberFormat="0" applyFill="0" applyAlignment="0" applyProtection="0"/>
    <xf numFmtId="0" fontId="16" fillId="0" borderId="0" applyFill="0" applyBorder="0">
      <alignment horizontal="left" vertical="center"/>
      <protection locked="0"/>
    </xf>
    <xf numFmtId="165" fontId="17" fillId="10" borderId="8" applyNumberFormat="0" applyAlignment="0"/>
    <xf numFmtId="165" fontId="5" fillId="0" borderId="9" applyNumberFormat="0" applyFont="0" applyFill="0" applyAlignment="0"/>
    <xf numFmtId="165" fontId="5" fillId="0" borderId="9" applyNumberFormat="0" applyFont="0" applyFill="0" applyAlignment="0"/>
    <xf numFmtId="173" fontId="5" fillId="0" borderId="10" applyNumberFormat="0" applyFont="0" applyFill="0" applyAlignment="0" applyProtection="0"/>
    <xf numFmtId="173" fontId="5" fillId="0" borderId="10" applyNumberFormat="0" applyFont="0" applyFill="0" applyAlignment="0" applyProtection="0"/>
    <xf numFmtId="0" fontId="18" fillId="0" borderId="0" applyNumberFormat="0" applyFill="0" applyBorder="0" applyProtection="0"/>
    <xf numFmtId="0" fontId="19" fillId="0" borderId="0"/>
    <xf numFmtId="0" fontId="20" fillId="0" borderId="11" applyNumberFormat="0" applyFill="0" applyBorder="0"/>
    <xf numFmtId="173" fontId="5" fillId="0" borderId="0" applyFont="0" applyFill="0" applyBorder="0" applyAlignment="0" applyProtection="0"/>
    <xf numFmtId="0" fontId="6" fillId="4" borderId="7" applyNumberFormat="0" applyAlignment="0" applyProtection="0"/>
    <xf numFmtId="0" fontId="21" fillId="0" borderId="0" applyNumberFormat="0" applyFill="0" applyBorder="0" applyAlignment="0" applyProtection="0"/>
    <xf numFmtId="174" fontId="22" fillId="0" borderId="0" applyFill="0" applyBorder="0">
      <alignment horizontal="right" vertical="center"/>
    </xf>
    <xf numFmtId="175" fontId="22" fillId="0" borderId="0" applyFill="0" applyBorder="0">
      <alignment horizontal="right" vertical="center"/>
    </xf>
    <xf numFmtId="176" fontId="23" fillId="4" borderId="5">
      <alignment horizontal="center"/>
    </xf>
    <xf numFmtId="165" fontId="24" fillId="11" borderId="8" applyFont="0" applyAlignment="0"/>
    <xf numFmtId="0" fontId="25" fillId="0" borderId="0" applyNumberFormat="0" applyFill="0" applyBorder="0" applyProtection="0"/>
    <xf numFmtId="0" fontId="26" fillId="12" borderId="0" applyNumberFormat="0">
      <alignment horizontal="center"/>
    </xf>
    <xf numFmtId="0" fontId="28" fillId="0" borderId="0" applyNumberFormat="0" applyFill="0" applyBorder="0" applyProtection="0"/>
    <xf numFmtId="0" fontId="29" fillId="6" borderId="12" applyNumberFormat="0" applyAlignment="0">
      <protection locked="0"/>
    </xf>
    <xf numFmtId="9" fontId="7" fillId="0" borderId="0" applyFont="0" applyFill="0" applyBorder="0" applyAlignment="0" applyProtection="0"/>
    <xf numFmtId="0" fontId="32" fillId="0" borderId="0" applyNumberFormat="0" applyFill="0" applyBorder="0">
      <alignment horizontal="left"/>
      <protection locked="0"/>
    </xf>
  </cellStyleXfs>
  <cellXfs count="70">
    <xf numFmtId="0" fontId="0" fillId="0" borderId="0" xfId="0"/>
    <xf numFmtId="0" fontId="0" fillId="0" borderId="0" xfId="0" applyFill="1"/>
    <xf numFmtId="0" fontId="8" fillId="0" borderId="0" xfId="0" applyFont="1"/>
    <xf numFmtId="0" fontId="3" fillId="7" borderId="5" xfId="14">
      <protection locked="0"/>
    </xf>
    <xf numFmtId="0" fontId="26" fillId="12" borderId="0" xfId="43" applyAlignment="1">
      <alignment horizontal="center" wrapText="1"/>
    </xf>
    <xf numFmtId="0" fontId="30" fillId="0" borderId="0" xfId="0" applyFont="1"/>
    <xf numFmtId="0" fontId="31" fillId="0" borderId="0" xfId="0" applyNumberFormat="1" applyFont="1" applyAlignment="1"/>
    <xf numFmtId="177" fontId="26" fillId="12" borderId="0" xfId="43" applyNumberFormat="1" applyAlignment="1">
      <alignment horizontal="center" wrapText="1"/>
    </xf>
    <xf numFmtId="177" fontId="0" fillId="0" borderId="0" xfId="0" applyNumberFormat="1"/>
    <xf numFmtId="0" fontId="26" fillId="12" borderId="0" xfId="43" applyFont="1" applyAlignment="1">
      <alignment horizontal="center" wrapText="1"/>
    </xf>
    <xf numFmtId="0" fontId="0" fillId="0" borderId="14" xfId="0" applyBorder="1"/>
    <xf numFmtId="0" fontId="0" fillId="0" borderId="15" xfId="0" applyBorder="1"/>
    <xf numFmtId="0" fontId="26" fillId="12" borderId="14" xfId="43" applyBorder="1" applyAlignment="1">
      <alignment horizontal="center" wrapText="1"/>
    </xf>
    <xf numFmtId="0" fontId="26" fillId="12" borderId="15" xfId="43" applyBorder="1" applyAlignment="1">
      <alignment horizontal="center" wrapText="1"/>
    </xf>
    <xf numFmtId="0" fontId="26" fillId="12" borderId="0" xfId="43">
      <alignment horizontal="center"/>
    </xf>
    <xf numFmtId="0" fontId="26" fillId="0" borderId="0" xfId="43" applyFill="1" applyAlignment="1">
      <alignment horizontal="center" wrapText="1"/>
    </xf>
    <xf numFmtId="0" fontId="26" fillId="0" borderId="0" xfId="43" applyFont="1" applyFill="1" applyAlignment="1">
      <alignment horizontal="center" wrapText="1"/>
    </xf>
    <xf numFmtId="177" fontId="26" fillId="0" borderId="0" xfId="43" applyNumberFormat="1" applyFill="1" applyAlignment="1">
      <alignment horizontal="center" wrapText="1"/>
    </xf>
    <xf numFmtId="0" fontId="26" fillId="0" borderId="14" xfId="43" applyFill="1" applyBorder="1" applyAlignment="1">
      <alignment horizontal="center" wrapText="1"/>
    </xf>
    <xf numFmtId="0" fontId="26" fillId="0" borderId="15" xfId="43" applyFill="1" applyBorder="1" applyAlignment="1">
      <alignment horizontal="center" wrapText="1"/>
    </xf>
    <xf numFmtId="0" fontId="26" fillId="12" borderId="14" xfId="43" applyBorder="1" applyAlignment="1">
      <alignment horizontal="center" wrapText="1"/>
    </xf>
    <xf numFmtId="0" fontId="26" fillId="12" borderId="15" xfId="43" applyBorder="1" applyAlignment="1">
      <alignment horizontal="center" wrapText="1"/>
    </xf>
    <xf numFmtId="0" fontId="26" fillId="12" borderId="0" xfId="43" applyFont="1" applyAlignment="1">
      <alignment horizontal="center" wrapText="1"/>
    </xf>
    <xf numFmtId="0" fontId="0" fillId="0" borderId="0" xfId="0" applyAlignment="1">
      <alignment horizontal="center"/>
    </xf>
    <xf numFmtId="0" fontId="8" fillId="0" borderId="0" xfId="0" applyFont="1" applyAlignment="1">
      <alignment horizontal="center"/>
    </xf>
    <xf numFmtId="0" fontId="3" fillId="7" borderId="13" xfId="14" applyBorder="1" applyAlignment="1">
      <alignment horizontal="center"/>
      <protection locked="0"/>
    </xf>
    <xf numFmtId="0" fontId="3" fillId="7" borderId="16" xfId="14" applyBorder="1" applyAlignment="1">
      <alignment horizontal="center"/>
      <protection locked="0"/>
    </xf>
    <xf numFmtId="0" fontId="3" fillId="7" borderId="17" xfId="14" applyBorder="1" applyAlignment="1">
      <alignment horizontal="center"/>
      <protection locked="0"/>
    </xf>
    <xf numFmtId="0" fontId="0" fillId="0" borderId="14" xfId="0" applyBorder="1" applyAlignment="1">
      <alignment horizontal="center"/>
    </xf>
    <xf numFmtId="0" fontId="0" fillId="0" borderId="15" xfId="0" applyBorder="1" applyAlignment="1">
      <alignment horizontal="center"/>
    </xf>
    <xf numFmtId="0" fontId="3" fillId="7" borderId="5" xfId="14" applyAlignment="1">
      <alignment horizontal="center"/>
      <protection locked="0"/>
    </xf>
    <xf numFmtId="0" fontId="26" fillId="0" borderId="0" xfId="43" applyFill="1" applyBorder="1" applyAlignment="1">
      <alignment horizontal="center" wrapText="1"/>
    </xf>
    <xf numFmtId="0" fontId="0" fillId="0" borderId="0" xfId="0" applyBorder="1"/>
    <xf numFmtId="172" fontId="11" fillId="5" borderId="1" xfId="22"/>
    <xf numFmtId="0" fontId="8" fillId="0" borderId="0" xfId="0" applyFont="1" applyFill="1"/>
    <xf numFmtId="0" fontId="3" fillId="0" borderId="18" xfId="14" applyFill="1" applyBorder="1">
      <protection locked="0"/>
    </xf>
    <xf numFmtId="0" fontId="26" fillId="12" borderId="0" xfId="43" applyAlignment="1">
      <alignment horizontal="left"/>
    </xf>
    <xf numFmtId="0" fontId="8" fillId="0" borderId="0" xfId="0" applyFont="1" applyBorder="1"/>
    <xf numFmtId="0" fontId="26" fillId="0" borderId="0" xfId="43" applyFont="1" applyFill="1" applyBorder="1" applyAlignment="1">
      <alignment horizontal="center" wrapText="1"/>
    </xf>
    <xf numFmtId="0" fontId="3" fillId="7" borderId="7" xfId="14" applyBorder="1" applyAlignment="1">
      <alignment horizontal="center"/>
      <protection locked="0"/>
    </xf>
    <xf numFmtId="9" fontId="3" fillId="7" borderId="5" xfId="46" applyFont="1" applyFill="1" applyBorder="1" applyAlignment="1" applyProtection="1">
      <alignment horizontal="center"/>
      <protection locked="0"/>
    </xf>
    <xf numFmtId="0" fontId="8" fillId="13" borderId="0" xfId="0" applyFont="1" applyFill="1" applyAlignment="1">
      <alignment horizontal="center"/>
    </xf>
    <xf numFmtId="170" fontId="5" fillId="8" borderId="5" xfId="20"/>
    <xf numFmtId="0" fontId="0" fillId="0" borderId="0" xfId="0" applyNumberFormat="1"/>
    <xf numFmtId="0" fontId="25" fillId="0" borderId="0" xfId="42"/>
    <xf numFmtId="0" fontId="33" fillId="0" borderId="0" xfId="0" applyFont="1"/>
    <xf numFmtId="0" fontId="18" fillId="0" borderId="0" xfId="32"/>
    <xf numFmtId="0" fontId="34" fillId="0" borderId="0" xfId="25" applyFont="1" applyAlignment="1">
      <alignment horizontal="left" vertical="center"/>
    </xf>
    <xf numFmtId="0" fontId="35" fillId="0" borderId="0" xfId="0" applyFont="1"/>
    <xf numFmtId="0" fontId="35" fillId="0" borderId="0" xfId="9" applyFont="1" applyAlignment="1">
      <alignment horizontal="left" vertical="center"/>
    </xf>
    <xf numFmtId="170" fontId="0" fillId="0" borderId="0" xfId="0" applyNumberFormat="1"/>
    <xf numFmtId="0" fontId="26" fillId="12" borderId="0" xfId="43" applyFont="1" applyAlignment="1">
      <alignment horizontal="left"/>
    </xf>
    <xf numFmtId="0" fontId="26" fillId="12" borderId="0" xfId="43" applyFont="1">
      <alignment horizontal="center"/>
    </xf>
    <xf numFmtId="0" fontId="0" fillId="0" borderId="0" xfId="0" applyFont="1"/>
    <xf numFmtId="0" fontId="17" fillId="0" borderId="0" xfId="0" applyNumberFormat="1" applyFont="1" applyAlignment="1"/>
    <xf numFmtId="1" fontId="0" fillId="0" borderId="0" xfId="0" applyNumberFormat="1"/>
    <xf numFmtId="178" fontId="17" fillId="0" borderId="0" xfId="0" applyNumberFormat="1" applyFont="1" applyAlignment="1"/>
    <xf numFmtId="0" fontId="26" fillId="12" borderId="14" xfId="43" applyBorder="1" applyAlignment="1">
      <alignment horizontal="center" wrapText="1"/>
    </xf>
    <xf numFmtId="0" fontId="26" fillId="12" borderId="15" xfId="43" applyBorder="1" applyAlignment="1">
      <alignment horizontal="center" wrapText="1"/>
    </xf>
    <xf numFmtId="0" fontId="26" fillId="12" borderId="0" xfId="43" applyFont="1" applyAlignment="1">
      <alignment horizontal="center" wrapText="1"/>
    </xf>
    <xf numFmtId="0" fontId="6" fillId="4" borderId="7" xfId="36"/>
    <xf numFmtId="2" fontId="8" fillId="0" borderId="14" xfId="0" applyNumberFormat="1" applyFont="1" applyBorder="1" applyAlignment="1">
      <alignment horizontal="center"/>
    </xf>
    <xf numFmtId="2" fontId="8" fillId="0" borderId="15" xfId="0" applyNumberFormat="1" applyFont="1" applyBorder="1" applyAlignment="1">
      <alignment horizontal="center"/>
    </xf>
    <xf numFmtId="2" fontId="8" fillId="0" borderId="0" xfId="0" applyNumberFormat="1" applyFont="1" applyBorder="1" applyAlignment="1">
      <alignment horizontal="center"/>
    </xf>
    <xf numFmtId="0" fontId="35" fillId="0" borderId="0" xfId="9" applyFont="1" applyAlignment="1">
      <alignment horizontal="left" vertical="center" wrapText="1"/>
    </xf>
    <xf numFmtId="0" fontId="35" fillId="0" borderId="0" xfId="9" applyFont="1" applyAlignment="1">
      <alignment horizontal="left" vertical="center"/>
    </xf>
    <xf numFmtId="0" fontId="32" fillId="0" borderId="0" xfId="47">
      <alignment horizontal="left"/>
      <protection locked="0"/>
    </xf>
    <xf numFmtId="0" fontId="26" fillId="12" borderId="14" xfId="43" applyBorder="1" applyAlignment="1">
      <alignment horizontal="center" wrapText="1"/>
    </xf>
    <xf numFmtId="0" fontId="26" fillId="12" borderId="15" xfId="43" applyBorder="1" applyAlignment="1">
      <alignment horizontal="center" wrapText="1"/>
    </xf>
    <xf numFmtId="0" fontId="26" fillId="12" borderId="0" xfId="43" applyFont="1" applyAlignment="1">
      <alignment horizontal="center" wrapText="1"/>
    </xf>
  </cellXfs>
  <cellStyles count="48">
    <cellStyle name="Accent2" xfId="12" builtinId="33" customBuiltin="1"/>
    <cellStyle name="Accounts Ref" xfId="13"/>
    <cellStyle name="Assumption" xfId="14"/>
    <cellStyle name="Bad" xfId="10" builtinId="27" customBuiltin="1"/>
    <cellStyle name="Comma" xfId="1" builtinId="3" customBuiltin="1"/>
    <cellStyle name="Comma [0]" xfId="2" builtinId="6" customBuiltin="1"/>
    <cellStyle name="Comma [0] 2" xfId="15"/>
    <cellStyle name="Constraint" xfId="16"/>
    <cellStyle name="Currency" xfId="3" builtinId="4" customBuiltin="1"/>
    <cellStyle name="Currency [0]" xfId="4" builtinId="7" customBuiltin="1"/>
    <cellStyle name="Currency 2" xfId="17"/>
    <cellStyle name="Date" xfId="18"/>
    <cellStyle name="Date Heading" xfId="19"/>
    <cellStyle name="Empty" xfId="20"/>
    <cellStyle name="Error_Checks" xfId="21"/>
    <cellStyle name="Heading 1" xfId="6" builtinId="16" customBuiltin="1"/>
    <cellStyle name="Heading 1 Number" xfId="22"/>
    <cellStyle name="Heading 1 Text" xfId="23"/>
    <cellStyle name="Heading 2" xfId="7" builtinId="17" customBuiltin="1"/>
    <cellStyle name="Heading 2 Text" xfId="24"/>
    <cellStyle name="Heading 3" xfId="8" builtinId="18" customBuiltin="1"/>
    <cellStyle name="Heading 3 Text" xfId="25"/>
    <cellStyle name="Heading 4" xfId="9" builtinId="19" customBuiltin="1"/>
    <cellStyle name="Hyperlink" xfId="47" builtinId="8"/>
    <cellStyle name="Hyperlink Text" xfId="26"/>
    <cellStyle name="Internal Ref" xfId="27"/>
    <cellStyle name="Line Calc" xfId="28"/>
    <cellStyle name="Line Calc 2" xfId="29"/>
    <cellStyle name="Line Total" xfId="30"/>
    <cellStyle name="Line Total 2" xfId="31"/>
    <cellStyle name="Model Name" xfId="32"/>
    <cellStyle name="Normal" xfId="0" builtinId="0" customBuiltin="1"/>
    <cellStyle name="Normal 2" xfId="33"/>
    <cellStyle name="Notes" xfId="34"/>
    <cellStyle name="Numbers 0" xfId="35"/>
    <cellStyle name="Parameter" xfId="36"/>
    <cellStyle name="Percent" xfId="46" builtinId="5"/>
    <cellStyle name="Range Name Description" xfId="37"/>
    <cellStyle name="Right Currency" xfId="38"/>
    <cellStyle name="Right Number" xfId="39"/>
    <cellStyle name="Row Ref" xfId="40"/>
    <cellStyle name="Row_Summary" xfId="41"/>
    <cellStyle name="Sheet Title" xfId="42"/>
    <cellStyle name="Table_Heading" xfId="43"/>
    <cellStyle name="Title" xfId="5" builtinId="15" customBuiltin="1"/>
    <cellStyle name="Total" xfId="11" builtinId="25" customBuiltin="1"/>
    <cellStyle name="Units" xfId="44"/>
    <cellStyle name="WIP" xfId="45"/>
  </cellStyles>
  <dxfs count="14">
    <dxf>
      <numFmt numFmtId="0" formatCode="General"/>
    </dxf>
    <dxf>
      <numFmt numFmtId="0" formatCode="General"/>
    </dxf>
    <dxf>
      <numFmt numFmtId="0" formatCode="General"/>
    </dxf>
    <dxf>
      <numFmt numFmtId="0" formatCode="General"/>
    </dxf>
    <dxf>
      <numFmt numFmtId="0" formatCode="General"/>
    </dxf>
    <dxf>
      <numFmt numFmtId="0" formatCode="General"/>
    </dxf>
    <dxf>
      <numFmt numFmtId="170" formatCode=";;;"/>
      <fill>
        <patternFill patternType="lightUp">
          <bgColor theme="2" tint="-9.9948118533890809E-2"/>
        </patternFill>
      </fill>
    </dxf>
    <dxf>
      <numFmt numFmtId="0" formatCode="General"/>
      <fill>
        <patternFill>
          <bgColor rgb="FF92D050"/>
        </patternFill>
      </fill>
    </dxf>
    <dxf>
      <numFmt numFmtId="170" formatCode=";;;"/>
    </dxf>
    <dxf>
      <numFmt numFmtId="170" formatCode=";;;"/>
      <fill>
        <patternFill patternType="lightUp">
          <bgColor theme="2" tint="-9.9948118533890809E-2"/>
        </patternFill>
      </fill>
    </dxf>
    <dxf>
      <numFmt numFmtId="170" formatCode=";;;"/>
      <fill>
        <patternFill patternType="lightUp">
          <fgColor theme="1"/>
          <bgColor theme="2" tint="-9.9948118533890809E-2"/>
        </patternFill>
      </fill>
    </dxf>
    <dxf>
      <numFmt numFmtId="170" formatCode=";;;"/>
      <fill>
        <patternFill patternType="lightUp">
          <bgColor theme="2" tint="-9.9948118533890809E-2"/>
        </patternFill>
      </fill>
    </dxf>
    <dxf>
      <numFmt numFmtId="170" formatCode=";;;"/>
    </dxf>
    <dxf>
      <numFmt numFmtId="170" formatCode=";;;"/>
      <fill>
        <patternFill patternType="lightUp">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6</xdr:row>
      <xdr:rowOff>168378</xdr:rowOff>
    </xdr:from>
    <xdr:to>
      <xdr:col>6</xdr:col>
      <xdr:colOff>334433</xdr:colOff>
      <xdr:row>12</xdr:row>
      <xdr:rowOff>66675</xdr:rowOff>
    </xdr:to>
    <xdr:pic>
      <xdr:nvPicPr>
        <xdr:cNvPr id="2" name="Picture 1" descr="SP Logo 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7600" y="1222478"/>
          <a:ext cx="1921933" cy="799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umproduct\SumProduct%20Template%20Mod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vigator"/>
      <sheetName val="Style Guide"/>
      <sheetName val="Model Parameters"/>
      <sheetName val="Timing"/>
      <sheetName val="Error Checks"/>
      <sheetName val="Change Log"/>
    </sheetNames>
    <sheetDataSet>
      <sheetData sheetId="0"/>
      <sheetData sheetId="1"/>
      <sheetData sheetId="2"/>
      <sheetData sheetId="3">
        <row r="11">
          <cell r="G11" t="str">
            <v>SumProduct Template Model.xlsm</v>
          </cell>
        </row>
        <row r="12">
          <cell r="G12" t="str">
            <v>Example</v>
          </cell>
        </row>
      </sheetData>
      <sheetData sheetId="4"/>
      <sheetData sheetId="5"/>
      <sheetData sheetId="6"/>
    </sheetDataSet>
  </externalBook>
</externalLink>
</file>

<file path=xl/queryTables/queryTable1.xml><?xml version="1.0" encoding="utf-8"?>
<queryTable xmlns="http://schemas.openxmlformats.org/spreadsheetml/2006/main" name="ExternalData_1" connectionId="1" autoFormatId="0" applyNumberFormats="0" applyBorderFormats="0" applyFontFormats="1" applyPatternFormats="1" applyAlignmentFormats="0" applyWidthHeightFormats="0">
  <queryTableRefresh preserveSortFilterLayout="0" nextId="7">
    <queryTableFields count="6">
      <queryTableField id="1" name="Pokedex #" tableColumnId="31"/>
      <queryTableField id="2" name="Pokemon" tableColumnId="32"/>
      <queryTableField id="3" name="Avg Multiplier" tableColumnId="33"/>
      <queryTableField id="4" name="Min Multiplier" tableColumnId="34"/>
      <queryTableField id="5" name="Max Multiplier" tableColumnId="35"/>
      <queryTableField id="6" name="Median Multiplier" tableColumnId="3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Query1" displayName="Query1" ref="N3:S75" tableType="queryTable" totalsRowShown="0">
  <autoFilter ref="N3:S75"/>
  <tableColumns count="6">
    <tableColumn id="31" uniqueName="31" name="Pokedex #" queryTableFieldId="1" dataDxfId="5"/>
    <tableColumn id="32" uniqueName="32" name="Pokemon" queryTableFieldId="2" dataDxfId="4"/>
    <tableColumn id="33" uniqueName="33" name="Avg Multiplier" queryTableFieldId="3" dataDxfId="3"/>
    <tableColumn id="34" uniqueName="34" name="Min Multiplier" queryTableFieldId="4" dataDxfId="2"/>
    <tableColumn id="35" uniqueName="35" name="Max Multiplier" queryTableFieldId="5" dataDxfId="1"/>
    <tableColumn id="36" uniqueName="36" name="Median Multiplier"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sumproduct.com/" TargetMode="External"/><Relationship Id="rId1" Type="http://schemas.openxmlformats.org/officeDocument/2006/relationships/hyperlink" Target="mailto:tim.heng@sumproduct.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J22"/>
  <sheetViews>
    <sheetView showGridLines="0" tabSelected="1" workbookViewId="0"/>
  </sheetViews>
  <sheetFormatPr defaultRowHeight="12" x14ac:dyDescent="0.2"/>
  <cols>
    <col min="3" max="4" width="3.7109375" customWidth="1"/>
  </cols>
  <sheetData>
    <row r="5" spans="3:10" ht="20.25" x14ac:dyDescent="0.3">
      <c r="C5" s="44" t="s">
        <v>200</v>
      </c>
      <c r="D5" s="45"/>
      <c r="E5" s="45"/>
      <c r="F5" s="45"/>
      <c r="G5" s="45"/>
      <c r="H5" s="45"/>
      <c r="I5" s="45"/>
      <c r="J5" s="45"/>
    </row>
    <row r="6" spans="3:10" ht="18" x14ac:dyDescent="0.25">
      <c r="C6" s="46" t="str">
        <f ca="1">IF(ISERROR(OR(FIND("[",CELL("filename",A1)),FIND("]",CELL("filename",A1)))),"",MID(CELL("filename",A1),FIND("[",CELL("filename",A1))+1,FIND("]",CELL("filename",A1))-FIND("[",CELL("filename",A1))-1))</f>
        <v>Pokemon_Go_CP_Evolution_Calculator_vSP2.xlsx</v>
      </c>
      <c r="D6" s="45"/>
      <c r="E6" s="45"/>
      <c r="F6" s="45"/>
      <c r="G6" s="45"/>
      <c r="H6" s="45"/>
      <c r="I6" s="45"/>
      <c r="J6" s="45"/>
    </row>
    <row r="7" spans="3:10" ht="12.75" x14ac:dyDescent="0.2">
      <c r="C7" s="45"/>
      <c r="D7" s="45"/>
      <c r="E7" s="45"/>
      <c r="F7" s="45"/>
      <c r="G7" s="45"/>
      <c r="H7" s="45"/>
      <c r="I7" s="45"/>
      <c r="J7" s="45"/>
    </row>
    <row r="8" spans="3:10" ht="12.75" x14ac:dyDescent="0.2">
      <c r="C8" s="45"/>
      <c r="D8" s="45"/>
      <c r="E8" s="45"/>
      <c r="F8" s="45"/>
      <c r="G8" s="45"/>
      <c r="H8" s="45"/>
      <c r="I8" s="45"/>
      <c r="J8" s="45"/>
    </row>
    <row r="9" spans="3:10" ht="12.75" x14ac:dyDescent="0.2">
      <c r="C9" s="45"/>
      <c r="D9" s="45"/>
      <c r="E9" s="45"/>
      <c r="F9" s="45"/>
      <c r="G9" s="45"/>
      <c r="H9" s="45"/>
      <c r="I9" s="45"/>
      <c r="J9" s="45"/>
    </row>
    <row r="10" spans="3:10" ht="12.75" x14ac:dyDescent="0.2">
      <c r="C10" s="45"/>
      <c r="D10" s="45"/>
      <c r="E10" s="45"/>
      <c r="F10" s="45"/>
      <c r="G10" s="45"/>
      <c r="H10" s="45"/>
      <c r="I10" s="45"/>
      <c r="J10" s="45"/>
    </row>
    <row r="11" spans="3:10" ht="12.75" x14ac:dyDescent="0.2">
      <c r="C11" s="45"/>
      <c r="D11" s="45"/>
      <c r="E11" s="45"/>
      <c r="F11" s="45"/>
      <c r="G11" s="45"/>
      <c r="H11" s="45"/>
      <c r="I11" s="45"/>
      <c r="J11" s="45"/>
    </row>
    <row r="12" spans="3:10" ht="12.75" x14ac:dyDescent="0.2">
      <c r="C12" s="45"/>
      <c r="D12" s="45"/>
      <c r="E12" s="45"/>
      <c r="F12" s="45"/>
      <c r="G12" s="45"/>
      <c r="H12" s="45"/>
      <c r="I12" s="45"/>
      <c r="J12" s="45"/>
    </row>
    <row r="13" spans="3:10" ht="12.75" x14ac:dyDescent="0.2">
      <c r="C13" s="45"/>
      <c r="D13" s="45"/>
      <c r="E13" s="45"/>
      <c r="F13" s="45"/>
      <c r="G13" s="45"/>
      <c r="H13" s="45"/>
      <c r="I13" s="45"/>
      <c r="J13" s="45"/>
    </row>
    <row r="14" spans="3:10" ht="12.75" x14ac:dyDescent="0.2">
      <c r="C14" s="47" t="s">
        <v>198</v>
      </c>
      <c r="D14" s="48"/>
      <c r="E14" s="45"/>
      <c r="F14" s="45"/>
      <c r="G14" s="45"/>
      <c r="H14" s="45"/>
      <c r="I14" s="45"/>
      <c r="J14" s="45"/>
    </row>
    <row r="15" spans="3:10" ht="12.75" x14ac:dyDescent="0.2">
      <c r="C15" s="48"/>
      <c r="D15" s="48"/>
      <c r="E15" s="45"/>
      <c r="F15" s="45"/>
      <c r="G15" s="45"/>
      <c r="H15" s="45"/>
      <c r="I15" s="45"/>
      <c r="J15" s="45"/>
    </row>
    <row r="16" spans="3:10" ht="12.75" x14ac:dyDescent="0.2">
      <c r="C16" s="47" t="s">
        <v>194</v>
      </c>
      <c r="D16" s="48"/>
      <c r="E16" s="45"/>
      <c r="F16" s="45"/>
      <c r="G16" s="45"/>
      <c r="H16" s="45"/>
      <c r="I16" s="45"/>
      <c r="J16" s="45"/>
    </row>
    <row r="17" spans="3:10" ht="53.1" customHeight="1" x14ac:dyDescent="0.2">
      <c r="C17" s="64" t="s">
        <v>201</v>
      </c>
      <c r="D17" s="64"/>
      <c r="E17" s="64"/>
      <c r="F17" s="64"/>
      <c r="G17" s="64"/>
      <c r="H17" s="64"/>
      <c r="I17" s="64"/>
      <c r="J17" s="64"/>
    </row>
    <row r="18" spans="3:10" ht="12.75" x14ac:dyDescent="0.2">
      <c r="C18" s="65"/>
      <c r="D18" s="65"/>
      <c r="E18" s="65"/>
      <c r="F18" s="65"/>
      <c r="G18" s="65"/>
      <c r="H18" s="65"/>
      <c r="I18" s="65"/>
      <c r="J18" s="65"/>
    </row>
    <row r="19" spans="3:10" ht="12.75" x14ac:dyDescent="0.2">
      <c r="C19" s="49"/>
      <c r="D19" s="48"/>
      <c r="E19" s="45"/>
      <c r="F19" s="45"/>
      <c r="G19" s="45"/>
      <c r="H19" s="45"/>
      <c r="I19" s="45"/>
      <c r="J19" s="45"/>
    </row>
    <row r="20" spans="3:10" ht="12.75" x14ac:dyDescent="0.2">
      <c r="C20" s="49"/>
      <c r="D20" s="48"/>
      <c r="E20" s="45"/>
      <c r="F20" s="45"/>
      <c r="G20" s="45"/>
      <c r="H20" s="45"/>
      <c r="I20" s="45"/>
      <c r="J20" s="45"/>
    </row>
    <row r="21" spans="3:10" ht="12.75" x14ac:dyDescent="0.2">
      <c r="C21" s="49" t="s">
        <v>195</v>
      </c>
      <c r="D21" s="48"/>
      <c r="E21" s="45"/>
      <c r="F21" s="45"/>
      <c r="G21" s="66" t="s">
        <v>199</v>
      </c>
      <c r="H21" s="66"/>
      <c r="I21" s="66"/>
      <c r="J21" s="45"/>
    </row>
    <row r="22" spans="3:10" ht="12.75" x14ac:dyDescent="0.2">
      <c r="C22" s="49" t="s">
        <v>196</v>
      </c>
      <c r="D22" s="48"/>
      <c r="E22" s="45"/>
      <c r="F22" s="45"/>
      <c r="G22" s="66" t="s">
        <v>197</v>
      </c>
      <c r="H22" s="66"/>
      <c r="I22" s="66"/>
      <c r="J22" s="45"/>
    </row>
  </sheetData>
  <mergeCells count="4">
    <mergeCell ref="C17:J17"/>
    <mergeCell ref="C18:J18"/>
    <mergeCell ref="G21:I21"/>
    <mergeCell ref="G22:I22"/>
  </mergeCells>
  <hyperlinks>
    <hyperlink ref="G21" r:id="rId1"/>
    <hyperlink ref="G22"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26"/>
  <sheetViews>
    <sheetView zoomScale="115" zoomScaleNormal="115" workbookViewId="0"/>
  </sheetViews>
  <sheetFormatPr defaultRowHeight="12" x14ac:dyDescent="0.2"/>
  <cols>
    <col min="1" max="1" width="4" bestFit="1" customWidth="1"/>
    <col min="2" max="2" width="15.140625" customWidth="1"/>
    <col min="3" max="3" width="25.42578125" bestFit="1" customWidth="1"/>
    <col min="4" max="4" width="23" bestFit="1" customWidth="1"/>
    <col min="5" max="6" width="12" customWidth="1"/>
    <col min="7" max="7" width="13.28515625" bestFit="1" customWidth="1"/>
    <col min="8" max="8" width="13.28515625" customWidth="1"/>
    <col min="9" max="9" width="25.42578125" bestFit="1" customWidth="1"/>
    <col min="10" max="10" width="23" bestFit="1" customWidth="1"/>
    <col min="11" max="11" width="22.85546875" bestFit="1" customWidth="1"/>
  </cols>
  <sheetData>
    <row r="1" spans="1:11" ht="16.5" thickBot="1" x14ac:dyDescent="0.3">
      <c r="B1" s="33" t="s">
        <v>184</v>
      </c>
      <c r="C1" s="33"/>
      <c r="D1" s="33"/>
    </row>
    <row r="2" spans="1:11" ht="12.75" thickTop="1" x14ac:dyDescent="0.2"/>
    <row r="3" spans="1:11" x14ac:dyDescent="0.2">
      <c r="A3" s="15"/>
      <c r="C3" s="15"/>
      <c r="D3" s="31"/>
      <c r="E3" s="31"/>
      <c r="F3" s="31"/>
      <c r="G3" s="31"/>
      <c r="H3" s="31"/>
      <c r="I3" s="38"/>
      <c r="J3" s="16"/>
      <c r="K3" s="16"/>
    </row>
    <row r="4" spans="1:11" x14ac:dyDescent="0.2">
      <c r="B4" t="s">
        <v>174</v>
      </c>
      <c r="C4" s="30" t="s">
        <v>171</v>
      </c>
      <c r="D4" s="32"/>
      <c r="E4" s="32"/>
      <c r="F4" s="32"/>
      <c r="G4" s="32"/>
      <c r="H4" s="32"/>
      <c r="I4" s="37"/>
      <c r="J4" s="2"/>
      <c r="K4" s="2"/>
    </row>
    <row r="5" spans="1:11" x14ac:dyDescent="0.2">
      <c r="C5" t="s">
        <v>200</v>
      </c>
    </row>
    <row r="6" spans="1:11" x14ac:dyDescent="0.2">
      <c r="B6" t="s">
        <v>1</v>
      </c>
      <c r="C6" s="30" t="s">
        <v>12</v>
      </c>
    </row>
    <row r="8" spans="1:11" x14ac:dyDescent="0.2">
      <c r="B8" t="s">
        <v>164</v>
      </c>
      <c r="C8" s="39">
        <v>350</v>
      </c>
    </row>
    <row r="11" spans="1:11" x14ac:dyDescent="0.2">
      <c r="B11" s="14" t="s">
        <v>180</v>
      </c>
      <c r="C11" s="22" t="str">
        <f>$C6&amp;" → "&amp;$B19</f>
        <v>Caterpie → Metapod</v>
      </c>
      <c r="D11" s="22" t="str">
        <f>$C6&amp;" → "&amp;$B20</f>
        <v>Caterpie → Butterfree</v>
      </c>
    </row>
    <row r="12" spans="1:11" x14ac:dyDescent="0.2">
      <c r="C12" s="2"/>
      <c r="D12" s="2"/>
    </row>
    <row r="13" spans="1:11" x14ac:dyDescent="0.2">
      <c r="B13" s="14" t="s">
        <v>181</v>
      </c>
      <c r="C13" s="24">
        <f>ROUND($C8*C18,0)</f>
        <v>378</v>
      </c>
      <c r="D13" s="24">
        <f>IFERROR(ROUND($C8*$C18*$D18,0),0)</f>
        <v>1331</v>
      </c>
    </row>
    <row r="14" spans="1:11" x14ac:dyDescent="0.2">
      <c r="C14" s="2"/>
      <c r="D14" s="2"/>
    </row>
    <row r="15" spans="1:11" x14ac:dyDescent="0.2">
      <c r="B15" s="14" t="s">
        <v>182</v>
      </c>
      <c r="C15" s="41" t="str">
        <f>ROUND(C$13*(1-Lookup!$C$7),0)&amp;" - "&amp;ROUND(C$13*(1+Lookup!$C$7),0)</f>
        <v>359 - 397</v>
      </c>
      <c r="D15" s="41" t="str">
        <f>ROUND(D$13*(1-Lookup!$C$7),0)&amp;" - "&amp;ROUND(D$13*(1+Lookup!$C$7),0)</f>
        <v>1264 - 1398</v>
      </c>
    </row>
    <row r="18" spans="1:4" ht="15" x14ac:dyDescent="0.25">
      <c r="A18" s="42">
        <f>INDEX(Reference!K4:K156,MATCH($C$6,Reference!$L$4:$L$156,0))</f>
        <v>10</v>
      </c>
      <c r="B18" s="14" t="s">
        <v>160</v>
      </c>
      <c r="C18" s="63">
        <f>INDEX(Reference!U4:U75,MATCH($C$6,Reference!$G$4:$G$75,0))</f>
        <v>1.08</v>
      </c>
      <c r="D18" s="63">
        <f>IFERROR(INDEX(Reference!$U$4:$U$75,MATCH($A18,Reference!$N$4:$N$75,0)+1),0)</f>
        <v>3.52</v>
      </c>
    </row>
    <row r="19" spans="1:4" x14ac:dyDescent="0.2">
      <c r="B19" t="str">
        <f>INDEX(Reference!$H$4:$H$75,MATCH($C6,Reference!$G$4:$G$75,0))</f>
        <v>Metapod</v>
      </c>
    </row>
    <row r="20" spans="1:4" x14ac:dyDescent="0.2">
      <c r="B20" s="8" t="str">
        <f>INDEX(Reference!$I$4:$I$75,MATCH($C6,Reference!$G$4:$G$75,0))</f>
        <v>Butterfree</v>
      </c>
    </row>
    <row r="26" spans="1:4" x14ac:dyDescent="0.2">
      <c r="C26" s="50">
        <f>A18</f>
        <v>10</v>
      </c>
    </row>
  </sheetData>
  <conditionalFormatting sqref="D18">
    <cfRule type="expression" dxfId="13" priority="35">
      <formula>$B20=0</formula>
    </cfRule>
  </conditionalFormatting>
  <conditionalFormatting sqref="D11">
    <cfRule type="expression" dxfId="12" priority="36">
      <formula>$B20=0</formula>
    </cfRule>
  </conditionalFormatting>
  <conditionalFormatting sqref="D13">
    <cfRule type="expression" dxfId="11" priority="14">
      <formula>$B20=0</formula>
    </cfRule>
  </conditionalFormatting>
  <conditionalFormatting sqref="D15">
    <cfRule type="expression" dxfId="10" priority="1">
      <formula>$B$20=0</formula>
    </cfRule>
  </conditionalFormatting>
  <dataValidations count="1">
    <dataValidation type="whole" operator="greaterThanOrEqual" allowBlank="1" showInputMessage="1" showErrorMessage="1" errorTitle="Warning!" error="You can't have a negative CP!" sqref="C8">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Lookup!$B$4:$B$5</xm:f>
          </x14:formula1>
          <xm:sqref>C4</xm:sqref>
        </x14:dataValidation>
        <x14:dataValidation type="list" allowBlank="1" showInputMessage="1" showErrorMessage="1">
          <x14:formula1>
            <xm:f>Reference!$C$4:$C$75</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227"/>
  <sheetViews>
    <sheetView zoomScale="115" zoomScaleNormal="115" workbookViewId="0">
      <pane xSplit="4" ySplit="1" topLeftCell="E2" activePane="bottomRight" state="frozen"/>
      <selection activeCell="K22" sqref="K22"/>
      <selection pane="topRight" activeCell="K22" sqref="K22"/>
      <selection pane="bottomLeft" activeCell="K22" sqref="K22"/>
      <selection pane="bottomRight" activeCell="E2" sqref="E2"/>
    </sheetView>
  </sheetViews>
  <sheetFormatPr defaultRowHeight="12" outlineLevelCol="1" x14ac:dyDescent="0.2"/>
  <cols>
    <col min="1" max="1" width="5" bestFit="1" customWidth="1"/>
    <col min="2" max="2" width="15.140625" style="24" customWidth="1"/>
    <col min="3" max="3" width="11" customWidth="1" outlineLevel="1"/>
    <col min="4" max="4" width="11" style="8" customWidth="1" outlineLevel="1"/>
    <col min="5" max="5" width="7.5703125" bestFit="1" customWidth="1"/>
    <col min="6" max="6" width="11.5703125" style="10" customWidth="1"/>
    <col min="7" max="7" width="11.42578125" style="11" bestFit="1" customWidth="1"/>
    <col min="8" max="8" width="11.5703125" style="10" bestFit="1" customWidth="1"/>
    <col min="9" max="9" width="11.42578125" style="11" bestFit="1" customWidth="1"/>
    <col min="10" max="10" width="11.5703125" style="10" customWidth="1"/>
    <col min="11" max="11" width="11.42578125" style="11" bestFit="1" customWidth="1"/>
    <col min="12" max="12" width="14.28515625" style="10" bestFit="1" customWidth="1"/>
    <col min="13" max="13" width="11.42578125" style="11" bestFit="1" customWidth="1"/>
    <col min="14" max="14" width="13.85546875" style="10" bestFit="1" customWidth="1"/>
    <col min="15" max="15" width="13.85546875" style="11" bestFit="1" customWidth="1"/>
    <col min="16" max="18" width="25.7109375" style="2" customWidth="1"/>
  </cols>
  <sheetData>
    <row r="1" spans="1:20" ht="36" x14ac:dyDescent="0.2">
      <c r="A1" s="4" t="s">
        <v>162</v>
      </c>
      <c r="B1" s="22" t="s">
        <v>1</v>
      </c>
      <c r="C1" s="4" t="s">
        <v>168</v>
      </c>
      <c r="D1" s="7" t="s">
        <v>169</v>
      </c>
      <c r="E1" s="4" t="s">
        <v>163</v>
      </c>
      <c r="F1" s="67" t="s">
        <v>164</v>
      </c>
      <c r="G1" s="68"/>
      <c r="H1" s="67" t="s">
        <v>166</v>
      </c>
      <c r="I1" s="68"/>
      <c r="J1" s="67" t="s">
        <v>161</v>
      </c>
      <c r="K1" s="68"/>
      <c r="L1" s="67" t="s">
        <v>160</v>
      </c>
      <c r="M1" s="68"/>
      <c r="N1" s="67" t="s">
        <v>175</v>
      </c>
      <c r="O1" s="68"/>
      <c r="P1" s="69" t="s">
        <v>165</v>
      </c>
      <c r="Q1" s="69"/>
      <c r="R1" s="69"/>
    </row>
    <row r="2" spans="1:20" s="1" customFormat="1" x14ac:dyDescent="0.2">
      <c r="A2" s="15"/>
      <c r="B2" s="16"/>
      <c r="C2" s="15"/>
      <c r="D2" s="17"/>
      <c r="E2" s="15"/>
      <c r="F2" s="18"/>
      <c r="G2" s="19"/>
      <c r="H2" s="18"/>
      <c r="I2" s="19"/>
      <c r="J2" s="18"/>
      <c r="K2" s="19"/>
      <c r="L2" s="18"/>
      <c r="M2" s="19"/>
      <c r="N2" s="18"/>
      <c r="O2" s="19"/>
      <c r="P2" s="16"/>
      <c r="Q2" s="16"/>
      <c r="R2" s="16"/>
    </row>
    <row r="3" spans="1:20" ht="12" customHeight="1" x14ac:dyDescent="0.2">
      <c r="L3" s="14" t="s">
        <v>174</v>
      </c>
      <c r="M3" s="3" t="s">
        <v>171</v>
      </c>
    </row>
    <row r="4" spans="1:20" ht="12" customHeight="1" x14ac:dyDescent="0.2">
      <c r="E4" s="23"/>
      <c r="F4" s="28"/>
      <c r="G4" s="29"/>
    </row>
    <row r="5" spans="1:20" ht="12" customHeight="1" x14ac:dyDescent="0.2">
      <c r="C5" t="s">
        <v>200</v>
      </c>
      <c r="E5" s="23"/>
      <c r="F5" s="20" t="str">
        <f>$B6</f>
        <v>Bulbasaur</v>
      </c>
      <c r="G5" s="21" t="str">
        <f>C6</f>
        <v>Ivysaur</v>
      </c>
      <c r="H5" s="12" t="str">
        <f>$B6</f>
        <v>Bulbasaur</v>
      </c>
      <c r="I5" s="13" t="str">
        <f>$G5</f>
        <v>Ivysaur</v>
      </c>
      <c r="J5" s="12" t="str">
        <f>$B6</f>
        <v>Bulbasaur</v>
      </c>
      <c r="K5" s="13" t="str">
        <f>$G5</f>
        <v>Ivysaur</v>
      </c>
      <c r="L5" s="12" t="str">
        <f>$B6</f>
        <v>Bulbasaur</v>
      </c>
      <c r="M5" s="13" t="str">
        <f>$G5</f>
        <v>Ivysaur</v>
      </c>
      <c r="N5" s="12" t="str">
        <f>$B6</f>
        <v>Bulbasaur</v>
      </c>
      <c r="O5" s="13" t="str">
        <f>$G5</f>
        <v>Ivysaur</v>
      </c>
      <c r="P5" s="9" t="str">
        <f>$B6&amp;" → "&amp;$G5</f>
        <v>Bulbasaur → Ivysaur</v>
      </c>
      <c r="Q5" s="9" t="str">
        <f>$B6&amp;" → "&amp;$D6</f>
        <v>Bulbasaur → Venusaur</v>
      </c>
      <c r="R5" s="9" t="str">
        <f>$G5&amp;" → "&amp;$D6</f>
        <v>Ivysaur → Venusaur</v>
      </c>
    </row>
    <row r="6" spans="1:20" ht="12" customHeight="1" x14ac:dyDescent="0.2">
      <c r="A6">
        <v>1</v>
      </c>
      <c r="B6" s="24" t="str">
        <f>INDEX(Reference!$G$4:$G$75,MATCH($A6,Reference!$F$4:$F$75,0))</f>
        <v>Bulbasaur</v>
      </c>
      <c r="C6" t="str">
        <f>INDEX(Reference!$H$4:$H$75,MATCH($B6,Reference!$G$4:$G$75,0))</f>
        <v>Ivysaur</v>
      </c>
      <c r="D6" s="43" t="str">
        <f>INDEX(Reference!$I$4:$I$75,MATCH($B6,Reference!$G$4:$G$75,0))</f>
        <v>Venusaur</v>
      </c>
      <c r="E6" s="25"/>
      <c r="F6" s="26"/>
      <c r="G6" s="27"/>
      <c r="H6" s="26"/>
      <c r="I6" s="27"/>
      <c r="J6" s="28">
        <f>INDEX(Reference!$D$4:$D$74,MATCH(J5,Reference!$C$4:$C$74,0))</f>
        <v>25</v>
      </c>
      <c r="K6" s="29">
        <f>IFERROR(INDEX(Reference!$D$4:$D$75,MATCH(K5,Reference!$C$4:$C$75,0)),0)</f>
        <v>0</v>
      </c>
      <c r="L6" s="61">
        <f>INDEX(Reference!$T$4:$T$75,MATCH($A6,Reference!$F$4:$F$75,0))</f>
        <v>1.59</v>
      </c>
      <c r="M6" s="62">
        <f>INDEX(Reference!$T$4:$T$75,MATCH($A6,Reference!$F$4:$F$75,0)+1)</f>
        <v>2.0099999999999998</v>
      </c>
      <c r="N6" s="28">
        <f>IF($E6&gt;=$J6,"Evolve now!",ROUNDUP(($J6-$E6)/4,0))</f>
        <v>7</v>
      </c>
      <c r="O6" s="29" t="str">
        <f>IFERROR(IF($E6&gt;=$K6,"Evolve now!",ROUNDUP(($K6-$E6)/4,0)),0)</f>
        <v>Evolve now!</v>
      </c>
      <c r="P6" s="24">
        <f>ROUND(IF($H6="",$F6*$L6,$F6*$H6),0)</f>
        <v>0</v>
      </c>
      <c r="Q6" s="24">
        <f>ROUND(IF(AND($H6="",$I6=""),$F6*$L6*$M6,$F6*$H6*$I6),0)</f>
        <v>0</v>
      </c>
      <c r="R6" s="24">
        <f>ROUND(IF($I6="",G6*M6,$G6*$I6),0)</f>
        <v>0</v>
      </c>
      <c r="T6" s="5"/>
    </row>
    <row r="7" spans="1:20" ht="12" customHeight="1" x14ac:dyDescent="0.2">
      <c r="E7" s="23"/>
      <c r="F7" s="28"/>
      <c r="G7" s="29"/>
    </row>
    <row r="8" spans="1:20" ht="12" customHeight="1" x14ac:dyDescent="0.2">
      <c r="E8" s="23"/>
      <c r="F8" s="28"/>
      <c r="G8" s="29"/>
    </row>
    <row r="9" spans="1:20" ht="12" customHeight="1" x14ac:dyDescent="0.2">
      <c r="E9" s="23"/>
      <c r="F9" s="57" t="str">
        <f t="shared" ref="F9" si="0">$B10</f>
        <v>Charmander</v>
      </c>
      <c r="G9" s="58" t="str">
        <f t="shared" ref="G9" si="1">C10</f>
        <v>Charmeleon</v>
      </c>
      <c r="H9" s="57" t="str">
        <f t="shared" ref="H9" si="2">$B10</f>
        <v>Charmander</v>
      </c>
      <c r="I9" s="58" t="str">
        <f t="shared" ref="I9" si="3">$G9</f>
        <v>Charmeleon</v>
      </c>
      <c r="J9" s="57" t="str">
        <f t="shared" ref="J9" si="4">$B10</f>
        <v>Charmander</v>
      </c>
      <c r="K9" s="58" t="str">
        <f t="shared" ref="K9" si="5">$G9</f>
        <v>Charmeleon</v>
      </c>
      <c r="L9" s="57" t="str">
        <f t="shared" ref="L9" si="6">$B10</f>
        <v>Charmander</v>
      </c>
      <c r="M9" s="58" t="str">
        <f t="shared" ref="M9" si="7">$G9</f>
        <v>Charmeleon</v>
      </c>
      <c r="N9" s="57" t="str">
        <f t="shared" ref="N9" si="8">$B10</f>
        <v>Charmander</v>
      </c>
      <c r="O9" s="58" t="str">
        <f t="shared" ref="O9" si="9">$G9</f>
        <v>Charmeleon</v>
      </c>
      <c r="P9" s="59" t="str">
        <f t="shared" ref="P9" si="10">$B10&amp;" → "&amp;$G9</f>
        <v>Charmander → Charmeleon</v>
      </c>
      <c r="Q9" s="59" t="str">
        <f t="shared" ref="Q9" si="11">$B10&amp;" → "&amp;$D10</f>
        <v>Charmander → Charizard</v>
      </c>
      <c r="R9" s="59" t="str">
        <f t="shared" ref="R9" si="12">$G9&amp;" → "&amp;$D10</f>
        <v>Charmeleon → Charizard</v>
      </c>
    </row>
    <row r="10" spans="1:20" ht="12" customHeight="1" x14ac:dyDescent="0.2">
      <c r="A10">
        <v>4</v>
      </c>
      <c r="B10" s="24" t="str">
        <f>INDEX(Reference!$G$4:$G$75,MATCH($A10,Reference!$F$4:$F$75,0))</f>
        <v>Charmander</v>
      </c>
      <c r="C10" t="str">
        <f>INDEX(Reference!$H$4:$H$75,MATCH($B10,Reference!$G$4:$G$75,0))</f>
        <v>Charmeleon</v>
      </c>
      <c r="D10" s="43" t="str">
        <f>INDEX(Reference!$I$4:$I$75,MATCH($B10,Reference!$G$4:$G$75,0))</f>
        <v>Charizard</v>
      </c>
      <c r="E10" s="25"/>
      <c r="F10" s="26"/>
      <c r="G10" s="27"/>
      <c r="H10" s="26"/>
      <c r="I10" s="27"/>
      <c r="J10" s="28">
        <f>INDEX(Reference!$D$4:$D$74,MATCH(J9,Reference!$C$4:$C$74,0))</f>
        <v>25</v>
      </c>
      <c r="K10" s="29">
        <f>IFERROR(INDEX(Reference!$D$4:$D$75,MATCH(K9,Reference!$C$4:$C$75,0)),0)</f>
        <v>100</v>
      </c>
      <c r="L10" s="61">
        <f>INDEX(Reference!$T$4:$T$75,MATCH($A10,Reference!$F$4:$F$75,0))</f>
        <v>1.71</v>
      </c>
      <c r="M10" s="62">
        <f>INDEX(Reference!$T$4:$T$75,MATCH($A10,Reference!$F$4:$F$75,0)+1)</f>
        <v>1.88</v>
      </c>
      <c r="N10" s="28">
        <f t="shared" ref="N10" si="13">IF($E10&gt;=$J10,"Evolve now!",ROUNDUP(($J10-$E10)/4,0))</f>
        <v>7</v>
      </c>
      <c r="O10" s="29">
        <f t="shared" ref="O10" si="14">IFERROR(IF($E10&gt;=$K10,"Evolve now!",ROUNDUP(($K10-$E10)/4,0)),0)</f>
        <v>25</v>
      </c>
      <c r="P10" s="24">
        <f t="shared" ref="P10" si="15">ROUND(IF($H10="",$F10*$L10,$F10*$H10),0)</f>
        <v>0</v>
      </c>
      <c r="Q10" s="24">
        <f t="shared" ref="Q10" si="16">ROUND(IF(AND($H10="",$I10=""),$F10*$L10*$M10,$F10*$H10*$I10),0)</f>
        <v>0</v>
      </c>
      <c r="R10" s="24">
        <f t="shared" ref="R10" si="17">ROUND(IF($I10="",G10*M10,$G10*$I10),0)</f>
        <v>0</v>
      </c>
    </row>
    <row r="11" spans="1:20" ht="12" customHeight="1" x14ac:dyDescent="0.2">
      <c r="E11" s="23"/>
      <c r="F11" s="28"/>
      <c r="G11" s="29"/>
    </row>
    <row r="12" spans="1:20" ht="12" customHeight="1" x14ac:dyDescent="0.2">
      <c r="E12" s="23"/>
      <c r="F12" s="28"/>
      <c r="G12" s="29"/>
    </row>
    <row r="13" spans="1:20" ht="12" customHeight="1" x14ac:dyDescent="0.2">
      <c r="E13" s="23"/>
      <c r="F13" s="57" t="str">
        <f t="shared" ref="F13" si="18">$B14</f>
        <v>Squirtle</v>
      </c>
      <c r="G13" s="58" t="str">
        <f t="shared" ref="G13" si="19">C14</f>
        <v>Wartortle</v>
      </c>
      <c r="H13" s="57" t="str">
        <f t="shared" ref="H13" si="20">$B14</f>
        <v>Squirtle</v>
      </c>
      <c r="I13" s="58" t="str">
        <f t="shared" ref="I13" si="21">$G13</f>
        <v>Wartortle</v>
      </c>
      <c r="J13" s="57" t="str">
        <f t="shared" ref="J13" si="22">$B14</f>
        <v>Squirtle</v>
      </c>
      <c r="K13" s="58" t="str">
        <f t="shared" ref="K13" si="23">$G13</f>
        <v>Wartortle</v>
      </c>
      <c r="L13" s="57" t="str">
        <f t="shared" ref="L13" si="24">$B14</f>
        <v>Squirtle</v>
      </c>
      <c r="M13" s="58" t="str">
        <f t="shared" ref="M13" si="25">$G13</f>
        <v>Wartortle</v>
      </c>
      <c r="N13" s="57" t="str">
        <f t="shared" ref="N13" si="26">$B14</f>
        <v>Squirtle</v>
      </c>
      <c r="O13" s="58" t="str">
        <f t="shared" ref="O13" si="27">$G13</f>
        <v>Wartortle</v>
      </c>
      <c r="P13" s="59" t="str">
        <f t="shared" ref="P13" si="28">$B14&amp;" → "&amp;$G13</f>
        <v>Squirtle → Wartortle</v>
      </c>
      <c r="Q13" s="59" t="str">
        <f t="shared" ref="Q13" si="29">$B14&amp;" → "&amp;$D14</f>
        <v>Squirtle → Blastoise</v>
      </c>
      <c r="R13" s="59" t="str">
        <f t="shared" ref="R13" si="30">$G13&amp;" → "&amp;$D14</f>
        <v>Wartortle → Blastoise</v>
      </c>
    </row>
    <row r="14" spans="1:20" ht="12" customHeight="1" x14ac:dyDescent="0.2">
      <c r="A14">
        <v>7</v>
      </c>
      <c r="B14" s="24" t="str">
        <f>INDEX(Reference!$G$4:$G$75,MATCH($A14,Reference!$F$4:$F$75,0))</f>
        <v>Squirtle</v>
      </c>
      <c r="C14" t="str">
        <f>INDEX(Reference!$H$4:$H$75,MATCH($B14,Reference!$G$4:$G$75,0))</f>
        <v>Wartortle</v>
      </c>
      <c r="D14" s="43" t="str">
        <f>INDEX(Reference!$I$4:$I$75,MATCH($B14,Reference!$G$4:$G$75,0))</f>
        <v>Blastoise</v>
      </c>
      <c r="E14" s="25"/>
      <c r="F14" s="26"/>
      <c r="G14" s="27"/>
      <c r="H14" s="26"/>
      <c r="I14" s="27"/>
      <c r="J14" s="28">
        <f>INDEX(Reference!$D$4:$D$74,MATCH(J13,Reference!$C$4:$C$74,0))</f>
        <v>25</v>
      </c>
      <c r="K14" s="29">
        <f>IFERROR(INDEX(Reference!$D$4:$D$75,MATCH(K13,Reference!$C$4:$C$75,0)),0)</f>
        <v>100</v>
      </c>
      <c r="L14" s="61">
        <f>INDEX(Reference!$T$4:$T$75,MATCH($A14,Reference!$F$4:$F$75,0))</f>
        <v>1.63</v>
      </c>
      <c r="M14" s="62">
        <f>INDEX(Reference!$T$4:$T$75,MATCH($A14,Reference!$F$4:$F$75,0)+1)</f>
        <v>1.66</v>
      </c>
      <c r="N14" s="28">
        <f t="shared" ref="N14" si="31">IF($E14&gt;=$J14,"Evolve now!",ROUNDUP(($J14-$E14)/4,0))</f>
        <v>7</v>
      </c>
      <c r="O14" s="29">
        <f t="shared" ref="O14" si="32">IFERROR(IF($E14&gt;=$K14,"Evolve now!",ROUNDUP(($K14-$E14)/4,0)),0)</f>
        <v>25</v>
      </c>
      <c r="P14" s="24">
        <f t="shared" ref="P14" si="33">ROUND(IF($H14="",$F14*$L14,$F14*$H14),0)</f>
        <v>0</v>
      </c>
      <c r="Q14" s="24">
        <f t="shared" ref="Q14" si="34">ROUND(IF(AND($H14="",$I14=""),$F14*$L14*$M14,$F14*$H14*$I14),0)</f>
        <v>0</v>
      </c>
      <c r="R14" s="24">
        <f t="shared" ref="R14" si="35">ROUND(IF($I14="",G14*M14,$G14*$I14),0)</f>
        <v>0</v>
      </c>
    </row>
    <row r="15" spans="1:20" ht="12" customHeight="1" x14ac:dyDescent="0.2">
      <c r="E15" s="23"/>
      <c r="F15" s="28"/>
      <c r="G15" s="29"/>
    </row>
    <row r="16" spans="1:20" ht="12" customHeight="1" x14ac:dyDescent="0.2">
      <c r="E16" s="23"/>
      <c r="F16" s="28"/>
      <c r="G16" s="29"/>
    </row>
    <row r="17" spans="1:18" ht="12" customHeight="1" x14ac:dyDescent="0.2">
      <c r="E17" s="23"/>
      <c r="F17" s="57" t="str">
        <f t="shared" ref="F17" si="36">$B18</f>
        <v>Caterpie</v>
      </c>
      <c r="G17" s="58" t="str">
        <f t="shared" ref="G17" si="37">C18</f>
        <v>Metapod</v>
      </c>
      <c r="H17" s="57" t="str">
        <f t="shared" ref="H17" si="38">$B18</f>
        <v>Caterpie</v>
      </c>
      <c r="I17" s="58" t="str">
        <f t="shared" ref="I17" si="39">$G17</f>
        <v>Metapod</v>
      </c>
      <c r="J17" s="57" t="str">
        <f t="shared" ref="J17" si="40">$B18</f>
        <v>Caterpie</v>
      </c>
      <c r="K17" s="58" t="str">
        <f t="shared" ref="K17" si="41">$G17</f>
        <v>Metapod</v>
      </c>
      <c r="L17" s="57" t="str">
        <f t="shared" ref="L17" si="42">$B18</f>
        <v>Caterpie</v>
      </c>
      <c r="M17" s="58" t="str">
        <f t="shared" ref="M17" si="43">$G17</f>
        <v>Metapod</v>
      </c>
      <c r="N17" s="57" t="str">
        <f t="shared" ref="N17" si="44">$B18</f>
        <v>Caterpie</v>
      </c>
      <c r="O17" s="58" t="str">
        <f t="shared" ref="O17" si="45">$G17</f>
        <v>Metapod</v>
      </c>
      <c r="P17" s="59" t="str">
        <f t="shared" ref="P17" si="46">$B18&amp;" → "&amp;$G17</f>
        <v>Caterpie → Metapod</v>
      </c>
      <c r="Q17" s="59" t="str">
        <f t="shared" ref="Q17" si="47">$B18&amp;" → "&amp;$D18</f>
        <v>Caterpie → Butterfree</v>
      </c>
      <c r="R17" s="59" t="str">
        <f t="shared" ref="R17" si="48">$G17&amp;" → "&amp;$D18</f>
        <v>Metapod → Butterfree</v>
      </c>
    </row>
    <row r="18" spans="1:18" ht="12" customHeight="1" x14ac:dyDescent="0.2">
      <c r="A18">
        <v>10</v>
      </c>
      <c r="B18" s="24" t="str">
        <f>INDEX(Reference!$G$4:$G$75,MATCH($A18,Reference!$F$4:$F$75,0))</f>
        <v>Caterpie</v>
      </c>
      <c r="C18" t="str">
        <f>INDEX(Reference!$H$4:$H$75,MATCH($B18,Reference!$G$4:$G$75,0))</f>
        <v>Metapod</v>
      </c>
      <c r="D18" s="43" t="str">
        <f>INDEX(Reference!$I$4:$I$75,MATCH($B18,Reference!$G$4:$G$75,0))</f>
        <v>Butterfree</v>
      </c>
      <c r="E18" s="25"/>
      <c r="F18" s="26"/>
      <c r="G18" s="27"/>
      <c r="H18" s="26"/>
      <c r="I18" s="27"/>
      <c r="J18" s="28">
        <f>INDEX(Reference!$D$4:$D$74,MATCH(J17,Reference!$C$4:$C$74,0))</f>
        <v>12</v>
      </c>
      <c r="K18" s="29">
        <f>IFERROR(INDEX(Reference!$D$4:$D$75,MATCH(K17,Reference!$C$4:$C$75,0)),0)</f>
        <v>50</v>
      </c>
      <c r="L18" s="61">
        <f>INDEX(Reference!$T$4:$T$75,MATCH($A18,Reference!$F$4:$F$75,0))</f>
        <v>1.08</v>
      </c>
      <c r="M18" s="62">
        <f>INDEX(Reference!$T$4:$T$75,MATCH($A18,Reference!$F$4:$F$75,0)+1)</f>
        <v>3.52</v>
      </c>
      <c r="N18" s="28">
        <f t="shared" ref="N18" si="49">IF($E18&gt;=$J18,"Evolve now!",ROUNDUP(($J18-$E18)/4,0))</f>
        <v>3</v>
      </c>
      <c r="O18" s="29">
        <f t="shared" ref="O18" si="50">IFERROR(IF($E18&gt;=$K18,"Evolve now!",ROUNDUP(($K18-$E18)/4,0)),0)</f>
        <v>13</v>
      </c>
      <c r="P18" s="24">
        <f t="shared" ref="P18" si="51">ROUND(IF($H18="",$F18*$L18,$F18*$H18),0)</f>
        <v>0</v>
      </c>
      <c r="Q18" s="24">
        <f t="shared" ref="Q18" si="52">ROUND(IF(AND($H18="",$I18=""),$F18*$L18*$M18,$F18*$H18*$I18),0)</f>
        <v>0</v>
      </c>
      <c r="R18" s="24">
        <f t="shared" ref="R18" si="53">ROUND(IF($I18="",G18*M18,$G18*$I18),0)</f>
        <v>0</v>
      </c>
    </row>
    <row r="19" spans="1:18" ht="12" customHeight="1" x14ac:dyDescent="0.2">
      <c r="E19" s="23"/>
      <c r="F19" s="28"/>
      <c r="G19" s="29"/>
    </row>
    <row r="20" spans="1:18" ht="12" customHeight="1" x14ac:dyDescent="0.2">
      <c r="E20" s="23"/>
      <c r="F20" s="28"/>
      <c r="G20" s="29"/>
    </row>
    <row r="21" spans="1:18" ht="12" customHeight="1" x14ac:dyDescent="0.2">
      <c r="E21" s="23"/>
      <c r="F21" s="57" t="str">
        <f t="shared" ref="F21" si="54">$B22</f>
        <v>Weedle</v>
      </c>
      <c r="G21" s="58" t="str">
        <f t="shared" ref="G21" si="55">C22</f>
        <v>Kakuna</v>
      </c>
      <c r="H21" s="57" t="str">
        <f t="shared" ref="H21" si="56">$B22</f>
        <v>Weedle</v>
      </c>
      <c r="I21" s="58" t="str">
        <f t="shared" ref="I21" si="57">$G21</f>
        <v>Kakuna</v>
      </c>
      <c r="J21" s="57" t="str">
        <f t="shared" ref="J21" si="58">$B22</f>
        <v>Weedle</v>
      </c>
      <c r="K21" s="58" t="str">
        <f t="shared" ref="K21" si="59">$G21</f>
        <v>Kakuna</v>
      </c>
      <c r="L21" s="57" t="str">
        <f t="shared" ref="L21" si="60">$B22</f>
        <v>Weedle</v>
      </c>
      <c r="M21" s="58" t="str">
        <f t="shared" ref="M21" si="61">$G21</f>
        <v>Kakuna</v>
      </c>
      <c r="N21" s="57" t="str">
        <f t="shared" ref="N21" si="62">$B22</f>
        <v>Weedle</v>
      </c>
      <c r="O21" s="58" t="str">
        <f t="shared" ref="O21" si="63">$G21</f>
        <v>Kakuna</v>
      </c>
      <c r="P21" s="59" t="str">
        <f t="shared" ref="P21" si="64">$B22&amp;" → "&amp;$G21</f>
        <v>Weedle → Kakuna</v>
      </c>
      <c r="Q21" s="59" t="str">
        <f t="shared" ref="Q21" si="65">$B22&amp;" → "&amp;$D22</f>
        <v>Weedle → Beedrill</v>
      </c>
      <c r="R21" s="59" t="str">
        <f t="shared" ref="R21" si="66">$G21&amp;" → "&amp;$D22</f>
        <v>Kakuna → Beedrill</v>
      </c>
    </row>
    <row r="22" spans="1:18" ht="12" customHeight="1" x14ac:dyDescent="0.2">
      <c r="A22">
        <v>13</v>
      </c>
      <c r="B22" s="24" t="str">
        <f>INDEX(Reference!$G$4:$G$75,MATCH($A22,Reference!$F$4:$F$75,0))</f>
        <v>Weedle</v>
      </c>
      <c r="C22" t="str">
        <f>INDEX(Reference!$H$4:$H$75,MATCH($B22,Reference!$G$4:$G$75,0))</f>
        <v>Kakuna</v>
      </c>
      <c r="D22" s="43" t="str">
        <f>INDEX(Reference!$I$4:$I$75,MATCH($B22,Reference!$G$4:$G$75,0))</f>
        <v>Beedrill</v>
      </c>
      <c r="E22" s="25"/>
      <c r="F22" s="26"/>
      <c r="G22" s="27"/>
      <c r="H22" s="26"/>
      <c r="I22" s="27"/>
      <c r="J22" s="28">
        <f>INDEX(Reference!$D$4:$D$74,MATCH(J21,Reference!$C$4:$C$74,0))</f>
        <v>12</v>
      </c>
      <c r="K22" s="29">
        <f>IFERROR(INDEX(Reference!$D$4:$D$75,MATCH(K21,Reference!$C$4:$C$75,0)),0)</f>
        <v>50</v>
      </c>
      <c r="L22" s="61">
        <f>INDEX(Reference!$T$4:$T$75,MATCH($A22,Reference!$F$4:$F$75,0))</f>
        <v>1.08</v>
      </c>
      <c r="M22" s="62">
        <f>INDEX(Reference!$T$4:$T$75,MATCH($A22,Reference!$F$4:$F$75,0)+1)</f>
        <v>3.35</v>
      </c>
      <c r="N22" s="28">
        <f t="shared" ref="N22" si="67">IF($E22&gt;=$J22,"Evolve now!",ROUNDUP(($J22-$E22)/4,0))</f>
        <v>3</v>
      </c>
      <c r="O22" s="29">
        <f t="shared" ref="O22" si="68">IFERROR(IF($E22&gt;=$K22,"Evolve now!",ROUNDUP(($K22-$E22)/4,0)),0)</f>
        <v>13</v>
      </c>
      <c r="P22" s="24">
        <f t="shared" ref="P22" si="69">ROUND(IF($H22="",$F22*$L22,$F22*$H22),0)</f>
        <v>0</v>
      </c>
      <c r="Q22" s="24">
        <f t="shared" ref="Q22" si="70">ROUND(IF(AND($H22="",$I22=""),$F22*$L22*$M22,$F22*$H22*$I22),0)</f>
        <v>0</v>
      </c>
      <c r="R22" s="24">
        <f t="shared" ref="R22" si="71">ROUND(IF($I22="",G22*M22,$G22*$I22),0)</f>
        <v>0</v>
      </c>
    </row>
    <row r="23" spans="1:18" ht="12" customHeight="1" x14ac:dyDescent="0.2">
      <c r="E23" s="23"/>
      <c r="F23" s="28"/>
      <c r="G23" s="29"/>
    </row>
    <row r="24" spans="1:18" ht="12" customHeight="1" x14ac:dyDescent="0.2">
      <c r="E24" s="23"/>
      <c r="F24" s="28"/>
      <c r="G24" s="29"/>
    </row>
    <row r="25" spans="1:18" ht="12" customHeight="1" x14ac:dyDescent="0.2">
      <c r="E25" s="23"/>
      <c r="F25" s="57" t="str">
        <f t="shared" ref="F25" si="72">$B26</f>
        <v>Pidgey</v>
      </c>
      <c r="G25" s="58" t="str">
        <f t="shared" ref="G25" si="73">C26</f>
        <v>Pidgeotto</v>
      </c>
      <c r="H25" s="57" t="str">
        <f t="shared" ref="H25" si="74">$B26</f>
        <v>Pidgey</v>
      </c>
      <c r="I25" s="58" t="str">
        <f t="shared" ref="I25" si="75">$G25</f>
        <v>Pidgeotto</v>
      </c>
      <c r="J25" s="57" t="str">
        <f t="shared" ref="J25" si="76">$B26</f>
        <v>Pidgey</v>
      </c>
      <c r="K25" s="58" t="str">
        <f t="shared" ref="K25" si="77">$G25</f>
        <v>Pidgeotto</v>
      </c>
      <c r="L25" s="57" t="str">
        <f t="shared" ref="L25" si="78">$B26</f>
        <v>Pidgey</v>
      </c>
      <c r="M25" s="58" t="str">
        <f t="shared" ref="M25" si="79">$G25</f>
        <v>Pidgeotto</v>
      </c>
      <c r="N25" s="57" t="str">
        <f t="shared" ref="N25" si="80">$B26</f>
        <v>Pidgey</v>
      </c>
      <c r="O25" s="58" t="str">
        <f t="shared" ref="O25" si="81">$G25</f>
        <v>Pidgeotto</v>
      </c>
      <c r="P25" s="59" t="str">
        <f t="shared" ref="P25" si="82">$B26&amp;" → "&amp;$G25</f>
        <v>Pidgey → Pidgeotto</v>
      </c>
      <c r="Q25" s="59" t="str">
        <f t="shared" ref="Q25" si="83">$B26&amp;" → "&amp;$D26</f>
        <v>Pidgey → Pidgeot</v>
      </c>
      <c r="R25" s="59" t="str">
        <f t="shared" ref="R25" si="84">$G25&amp;" → "&amp;$D26</f>
        <v>Pidgeotto → Pidgeot</v>
      </c>
    </row>
    <row r="26" spans="1:18" ht="12" customHeight="1" x14ac:dyDescent="0.2">
      <c r="A26">
        <v>16</v>
      </c>
      <c r="B26" s="24" t="str">
        <f>INDEX(Reference!$G$4:$G$75,MATCH($A26,Reference!$F$4:$F$75,0))</f>
        <v>Pidgey</v>
      </c>
      <c r="C26" t="str">
        <f>INDEX(Reference!$H$4:$H$75,MATCH($B26,Reference!$G$4:$G$75,0))</f>
        <v>Pidgeotto</v>
      </c>
      <c r="D26" s="43" t="str">
        <f>INDEX(Reference!$I$4:$I$75,MATCH($B26,Reference!$G$4:$G$75,0))</f>
        <v>Pidgeot</v>
      </c>
      <c r="E26" s="25"/>
      <c r="F26" s="26"/>
      <c r="G26" s="27"/>
      <c r="H26" s="26"/>
      <c r="I26" s="27"/>
      <c r="J26" s="28">
        <f>INDEX(Reference!$D$4:$D$74,MATCH(J25,Reference!$C$4:$C$74,0))</f>
        <v>12</v>
      </c>
      <c r="K26" s="29">
        <f>IFERROR(INDEX(Reference!$D$4:$D$75,MATCH(K25,Reference!$C$4:$C$75,0)),0)</f>
        <v>50</v>
      </c>
      <c r="L26" s="61">
        <f>INDEX(Reference!$T$4:$T$75,MATCH($A26,Reference!$F$4:$F$75,0))</f>
        <v>1.89</v>
      </c>
      <c r="M26" s="62">
        <f>INDEX(Reference!$T$4:$T$75,MATCH($A26,Reference!$F$4:$F$75,0)+1)</f>
        <v>1.76</v>
      </c>
      <c r="N26" s="28">
        <f t="shared" ref="N26" si="85">IF($E26&gt;=$J26,"Evolve now!",ROUNDUP(($J26-$E26)/4,0))</f>
        <v>3</v>
      </c>
      <c r="O26" s="29">
        <f t="shared" ref="O26" si="86">IFERROR(IF($E26&gt;=$K26,"Evolve now!",ROUNDUP(($K26-$E26)/4,0)),0)</f>
        <v>13</v>
      </c>
      <c r="P26" s="24">
        <f t="shared" ref="P26" si="87">ROUND(IF($H26="",$F26*$L26,$F26*$H26),0)</f>
        <v>0</v>
      </c>
      <c r="Q26" s="24">
        <f t="shared" ref="Q26" si="88">ROUND(IF(AND($H26="",$I26=""),$F26*$L26*$M26,$F26*$H26*$I26),0)</f>
        <v>0</v>
      </c>
      <c r="R26" s="24">
        <f t="shared" ref="R26" si="89">ROUND(IF($I26="",G26*M26,$G26*$I26),0)</f>
        <v>0</v>
      </c>
    </row>
    <row r="27" spans="1:18" ht="12" customHeight="1" x14ac:dyDescent="0.2">
      <c r="E27" s="23"/>
      <c r="F27" s="28"/>
      <c r="G27" s="29"/>
    </row>
    <row r="28" spans="1:18" ht="12" customHeight="1" x14ac:dyDescent="0.2">
      <c r="E28" s="23"/>
      <c r="F28" s="28"/>
      <c r="G28" s="29"/>
    </row>
    <row r="29" spans="1:18" ht="12" customHeight="1" x14ac:dyDescent="0.2">
      <c r="E29" s="23"/>
      <c r="F29" s="57" t="str">
        <f t="shared" ref="F29" si="90">$B30</f>
        <v>Rattata</v>
      </c>
      <c r="G29" s="58" t="str">
        <f t="shared" ref="G29" si="91">C30</f>
        <v>Raticate</v>
      </c>
      <c r="H29" s="57" t="str">
        <f t="shared" ref="H29" si="92">$B30</f>
        <v>Rattata</v>
      </c>
      <c r="I29" s="58" t="str">
        <f t="shared" ref="I29" si="93">$G29</f>
        <v>Raticate</v>
      </c>
      <c r="J29" s="57" t="str">
        <f t="shared" ref="J29" si="94">$B30</f>
        <v>Rattata</v>
      </c>
      <c r="K29" s="58" t="str">
        <f t="shared" ref="K29" si="95">$G29</f>
        <v>Raticate</v>
      </c>
      <c r="L29" s="57" t="str">
        <f t="shared" ref="L29" si="96">$B30</f>
        <v>Rattata</v>
      </c>
      <c r="M29" s="58" t="str">
        <f t="shared" ref="M29" si="97">$G29</f>
        <v>Raticate</v>
      </c>
      <c r="N29" s="57" t="str">
        <f t="shared" ref="N29" si="98">$B30</f>
        <v>Rattata</v>
      </c>
      <c r="O29" s="58" t="str">
        <f t="shared" ref="O29" si="99">$G29</f>
        <v>Raticate</v>
      </c>
      <c r="P29" s="59" t="str">
        <f t="shared" ref="P29" si="100">$B30&amp;" → "&amp;$G29</f>
        <v>Rattata → Raticate</v>
      </c>
      <c r="Q29" s="59" t="str">
        <f t="shared" ref="Q29" si="101">$B30&amp;" → "&amp;$D30</f>
        <v>Rattata → 0</v>
      </c>
      <c r="R29" s="59" t="str">
        <f t="shared" ref="R29" si="102">$G29&amp;" → "&amp;$D30</f>
        <v>Raticate → 0</v>
      </c>
    </row>
    <row r="30" spans="1:18" ht="12" customHeight="1" x14ac:dyDescent="0.2">
      <c r="A30">
        <v>19</v>
      </c>
      <c r="B30" s="24" t="str">
        <f>INDEX(Reference!$G$4:$G$75,MATCH($A30,Reference!$F$4:$F$75,0))</f>
        <v>Rattata</v>
      </c>
      <c r="C30" t="str">
        <f>INDEX(Reference!$H$4:$H$75,MATCH($B30,Reference!$G$4:$G$75,0))</f>
        <v>Raticate</v>
      </c>
      <c r="D30" s="43">
        <f>INDEX(Reference!$I$4:$I$75,MATCH($B30,Reference!$G$4:$G$75,0))</f>
        <v>0</v>
      </c>
      <c r="E30" s="25"/>
      <c r="F30" s="26"/>
      <c r="G30" s="27"/>
      <c r="H30" s="26"/>
      <c r="I30" s="27"/>
      <c r="J30" s="28">
        <f>INDEX(Reference!$D$4:$D$74,MATCH(J29,Reference!$C$4:$C$74,0))</f>
        <v>25</v>
      </c>
      <c r="K30" s="29">
        <f>IFERROR(INDEX(Reference!$D$4:$D$75,MATCH(K29,Reference!$C$4:$C$75,0)),0)</f>
        <v>0</v>
      </c>
      <c r="L30" s="61">
        <f>INDEX(Reference!$T$4:$T$75,MATCH($A30,Reference!$F$4:$F$75,0))</f>
        <v>2.62</v>
      </c>
      <c r="M30" s="62">
        <f>INDEX(Reference!$T$4:$T$75,MATCH($A30,Reference!$F$4:$F$75,0)+1)</f>
        <v>2.65</v>
      </c>
      <c r="N30" s="28">
        <f t="shared" ref="N30" si="103">IF($E30&gt;=$J30,"Evolve now!",ROUNDUP(($J30-$E30)/4,0))</f>
        <v>7</v>
      </c>
      <c r="O30" s="29" t="str">
        <f t="shared" ref="O30" si="104">IFERROR(IF($E30&gt;=$K30,"Evolve now!",ROUNDUP(($K30-$E30)/4,0)),0)</f>
        <v>Evolve now!</v>
      </c>
      <c r="P30" s="24">
        <f t="shared" ref="P30" si="105">ROUND(IF($H30="",$F30*$L30,$F30*$H30),0)</f>
        <v>0</v>
      </c>
      <c r="Q30" s="24">
        <f t="shared" ref="Q30" si="106">ROUND(IF(AND($H30="",$I30=""),$F30*$L30*$M30,$F30*$H30*$I30),0)</f>
        <v>0</v>
      </c>
      <c r="R30" s="24">
        <f t="shared" ref="R30" si="107">ROUND(IF($I30="",G30*M30,$G30*$I30),0)</f>
        <v>0</v>
      </c>
    </row>
    <row r="31" spans="1:18" ht="12" customHeight="1" x14ac:dyDescent="0.2">
      <c r="E31" s="23"/>
      <c r="F31" s="28"/>
      <c r="G31" s="29"/>
    </row>
    <row r="32" spans="1:18" ht="12" customHeight="1" x14ac:dyDescent="0.2">
      <c r="E32" s="23"/>
      <c r="F32" s="28"/>
      <c r="G32" s="29"/>
    </row>
    <row r="33" spans="1:18" ht="12" customHeight="1" x14ac:dyDescent="0.2">
      <c r="E33" s="23"/>
      <c r="F33" s="57" t="str">
        <f t="shared" ref="F33" si="108">$B34</f>
        <v>Spearow</v>
      </c>
      <c r="G33" s="58" t="str">
        <f t="shared" ref="G33" si="109">C34</f>
        <v>Fearow</v>
      </c>
      <c r="H33" s="57" t="str">
        <f t="shared" ref="H33" si="110">$B34</f>
        <v>Spearow</v>
      </c>
      <c r="I33" s="58" t="str">
        <f t="shared" ref="I33" si="111">$G33</f>
        <v>Fearow</v>
      </c>
      <c r="J33" s="57" t="str">
        <f t="shared" ref="J33" si="112">$B34</f>
        <v>Spearow</v>
      </c>
      <c r="K33" s="58" t="str">
        <f t="shared" ref="K33" si="113">$G33</f>
        <v>Fearow</v>
      </c>
      <c r="L33" s="57" t="str">
        <f t="shared" ref="L33" si="114">$B34</f>
        <v>Spearow</v>
      </c>
      <c r="M33" s="58" t="str">
        <f t="shared" ref="M33" si="115">$G33</f>
        <v>Fearow</v>
      </c>
      <c r="N33" s="57" t="str">
        <f t="shared" ref="N33" si="116">$B34</f>
        <v>Spearow</v>
      </c>
      <c r="O33" s="58" t="str">
        <f t="shared" ref="O33" si="117">$G33</f>
        <v>Fearow</v>
      </c>
      <c r="P33" s="59" t="str">
        <f t="shared" ref="P33" si="118">$B34&amp;" → "&amp;$G33</f>
        <v>Spearow → Fearow</v>
      </c>
      <c r="Q33" s="59" t="str">
        <f t="shared" ref="Q33" si="119">$B34&amp;" → "&amp;$D34</f>
        <v>Spearow → 0</v>
      </c>
      <c r="R33" s="59" t="str">
        <f t="shared" ref="R33" si="120">$G33&amp;" → "&amp;$D34</f>
        <v>Fearow → 0</v>
      </c>
    </row>
    <row r="34" spans="1:18" ht="12" customHeight="1" x14ac:dyDescent="0.2">
      <c r="A34">
        <v>21</v>
      </c>
      <c r="B34" s="24" t="str">
        <f>INDEX(Reference!$G$4:$G$75,MATCH($A34,Reference!$F$4:$F$75,0))</f>
        <v>Spearow</v>
      </c>
      <c r="C34" t="str">
        <f>INDEX(Reference!$H$4:$H$75,MATCH($B34,Reference!$G$4:$G$75,0))</f>
        <v>Fearow</v>
      </c>
      <c r="D34" s="43">
        <f>INDEX(Reference!$I$4:$I$75,MATCH($B34,Reference!$G$4:$G$75,0))</f>
        <v>0</v>
      </c>
      <c r="E34" s="25"/>
      <c r="F34" s="26"/>
      <c r="G34" s="27"/>
      <c r="H34" s="26"/>
      <c r="I34" s="27"/>
      <c r="J34" s="28">
        <f>INDEX(Reference!$D$4:$D$74,MATCH(J33,Reference!$C$4:$C$74,0))</f>
        <v>50</v>
      </c>
      <c r="K34" s="29">
        <f>IFERROR(INDEX(Reference!$D$4:$D$75,MATCH(K33,Reference!$C$4:$C$75,0)),0)</f>
        <v>0</v>
      </c>
      <c r="L34" s="61">
        <f>INDEX(Reference!$T$4:$T$75,MATCH($A34,Reference!$F$4:$F$75,0))</f>
        <v>2.65</v>
      </c>
      <c r="M34" s="62">
        <f>INDEX(Reference!$T$4:$T$75,MATCH($A34,Reference!$F$4:$F$75,0)+1)</f>
        <v>2.2599999999999998</v>
      </c>
      <c r="N34" s="28">
        <f t="shared" ref="N34" si="121">IF($E34&gt;=$J34,"Evolve now!",ROUNDUP(($J34-$E34)/4,0))</f>
        <v>13</v>
      </c>
      <c r="O34" s="29" t="str">
        <f t="shared" ref="O34" si="122">IFERROR(IF($E34&gt;=$K34,"Evolve now!",ROUNDUP(($K34-$E34)/4,0)),0)</f>
        <v>Evolve now!</v>
      </c>
      <c r="P34" s="24">
        <f t="shared" ref="P34" si="123">ROUND(IF($H34="",$F34*$L34,$F34*$H34),0)</f>
        <v>0</v>
      </c>
      <c r="Q34" s="24">
        <f t="shared" ref="Q34" si="124">ROUND(IF(AND($H34="",$I34=""),$F34*$L34*$M34,$F34*$H34*$I34),0)</f>
        <v>0</v>
      </c>
      <c r="R34" s="24">
        <f t="shared" ref="R34" si="125">ROUND(IF($I34="",G34*M34,$G34*$I34),0)</f>
        <v>0</v>
      </c>
    </row>
    <row r="35" spans="1:18" ht="12" customHeight="1" x14ac:dyDescent="0.2">
      <c r="E35" s="23"/>
      <c r="F35" s="28"/>
      <c r="G35" s="29"/>
    </row>
    <row r="36" spans="1:18" ht="12" customHeight="1" x14ac:dyDescent="0.2">
      <c r="E36" s="23"/>
      <c r="F36" s="28"/>
      <c r="G36" s="29"/>
    </row>
    <row r="37" spans="1:18" ht="12" customHeight="1" x14ac:dyDescent="0.2">
      <c r="E37" s="23"/>
      <c r="F37" s="57" t="str">
        <f t="shared" ref="F37" si="126">$B38</f>
        <v>Ekans</v>
      </c>
      <c r="G37" s="58" t="str">
        <f t="shared" ref="G37" si="127">C38</f>
        <v>Arbok</v>
      </c>
      <c r="H37" s="57" t="str">
        <f t="shared" ref="H37" si="128">$B38</f>
        <v>Ekans</v>
      </c>
      <c r="I37" s="58" t="str">
        <f t="shared" ref="I37" si="129">$G37</f>
        <v>Arbok</v>
      </c>
      <c r="J37" s="57" t="str">
        <f t="shared" ref="J37" si="130">$B38</f>
        <v>Ekans</v>
      </c>
      <c r="K37" s="58" t="str">
        <f t="shared" ref="K37" si="131">$G37</f>
        <v>Arbok</v>
      </c>
      <c r="L37" s="57" t="str">
        <f t="shared" ref="L37" si="132">$B38</f>
        <v>Ekans</v>
      </c>
      <c r="M37" s="58" t="str">
        <f t="shared" ref="M37" si="133">$G37</f>
        <v>Arbok</v>
      </c>
      <c r="N37" s="57" t="str">
        <f t="shared" ref="N37" si="134">$B38</f>
        <v>Ekans</v>
      </c>
      <c r="O37" s="58" t="str">
        <f t="shared" ref="O37" si="135">$G37</f>
        <v>Arbok</v>
      </c>
      <c r="P37" s="59" t="str">
        <f t="shared" ref="P37" si="136">$B38&amp;" → "&amp;$G37</f>
        <v>Ekans → Arbok</v>
      </c>
      <c r="Q37" s="59" t="str">
        <f t="shared" ref="Q37" si="137">$B38&amp;" → "&amp;$D38</f>
        <v>Ekans → 0</v>
      </c>
      <c r="R37" s="59" t="str">
        <f t="shared" ref="R37" si="138">$G37&amp;" → "&amp;$D38</f>
        <v>Arbok → 0</v>
      </c>
    </row>
    <row r="38" spans="1:18" ht="12" customHeight="1" x14ac:dyDescent="0.2">
      <c r="A38">
        <v>23</v>
      </c>
      <c r="B38" s="24" t="str">
        <f>INDEX(Reference!$G$4:$G$75,MATCH($A38,Reference!$F$4:$F$75,0))</f>
        <v>Ekans</v>
      </c>
      <c r="C38" t="str">
        <f>INDEX(Reference!$H$4:$H$75,MATCH($B38,Reference!$G$4:$G$75,0))</f>
        <v>Arbok</v>
      </c>
      <c r="D38" s="43">
        <f>INDEX(Reference!$I$4:$I$75,MATCH($B38,Reference!$G$4:$G$75,0))</f>
        <v>0</v>
      </c>
      <c r="E38" s="25"/>
      <c r="F38" s="26"/>
      <c r="G38" s="27"/>
      <c r="H38" s="26"/>
      <c r="I38" s="27"/>
      <c r="J38" s="28">
        <f>INDEX(Reference!$D$4:$D$74,MATCH(J37,Reference!$C$4:$C$74,0))</f>
        <v>50</v>
      </c>
      <c r="K38" s="29">
        <f>IFERROR(INDEX(Reference!$D$4:$D$75,MATCH(K37,Reference!$C$4:$C$75,0)),0)</f>
        <v>0</v>
      </c>
      <c r="L38" s="61">
        <f>INDEX(Reference!$T$4:$T$75,MATCH($A38,Reference!$F$4:$F$75,0))</f>
        <v>2.2599999999999998</v>
      </c>
      <c r="M38" s="62">
        <f>INDEX(Reference!$T$4:$T$75,MATCH($A38,Reference!$F$4:$F$75,0)+1)</f>
        <v>2.34</v>
      </c>
      <c r="N38" s="28">
        <f t="shared" ref="N38" si="139">IF($E38&gt;=$J38,"Evolve now!",ROUNDUP(($J38-$E38)/4,0))</f>
        <v>13</v>
      </c>
      <c r="O38" s="29" t="str">
        <f t="shared" ref="O38" si="140">IFERROR(IF($E38&gt;=$K38,"Evolve now!",ROUNDUP(($K38-$E38)/4,0)),0)</f>
        <v>Evolve now!</v>
      </c>
      <c r="P38" s="24">
        <f t="shared" ref="P38" si="141">ROUND(IF($H38="",$F38*$L38,$F38*$H38),0)</f>
        <v>0</v>
      </c>
      <c r="Q38" s="24">
        <f t="shared" ref="Q38" si="142">ROUND(IF(AND($H38="",$I38=""),$F38*$L38*$M38,$F38*$H38*$I38),0)</f>
        <v>0</v>
      </c>
      <c r="R38" s="24">
        <f t="shared" ref="R38" si="143">ROUND(IF($I38="",G38*M38,$G38*$I38),0)</f>
        <v>0</v>
      </c>
    </row>
    <row r="39" spans="1:18" ht="12" customHeight="1" x14ac:dyDescent="0.2">
      <c r="E39" s="23"/>
      <c r="F39" s="28"/>
      <c r="G39" s="29"/>
    </row>
    <row r="40" spans="1:18" ht="12" customHeight="1" x14ac:dyDescent="0.2">
      <c r="E40" s="23"/>
      <c r="F40" s="28"/>
      <c r="G40" s="29"/>
    </row>
    <row r="41" spans="1:18" ht="12" customHeight="1" x14ac:dyDescent="0.2">
      <c r="E41" s="23"/>
      <c r="F41" s="57" t="str">
        <f t="shared" ref="F41" si="144">$B42</f>
        <v>Pikachu</v>
      </c>
      <c r="G41" s="58" t="str">
        <f t="shared" ref="G41" si="145">C42</f>
        <v>Raichu</v>
      </c>
      <c r="H41" s="57" t="str">
        <f t="shared" ref="H41" si="146">$B42</f>
        <v>Pikachu</v>
      </c>
      <c r="I41" s="58" t="str">
        <f t="shared" ref="I41" si="147">$G41</f>
        <v>Raichu</v>
      </c>
      <c r="J41" s="57" t="str">
        <f t="shared" ref="J41" si="148">$B42</f>
        <v>Pikachu</v>
      </c>
      <c r="K41" s="58" t="str">
        <f t="shared" ref="K41" si="149">$G41</f>
        <v>Raichu</v>
      </c>
      <c r="L41" s="57" t="str">
        <f t="shared" ref="L41" si="150">$B42</f>
        <v>Pikachu</v>
      </c>
      <c r="M41" s="58" t="str">
        <f t="shared" ref="M41" si="151">$G41</f>
        <v>Raichu</v>
      </c>
      <c r="N41" s="57" t="str">
        <f t="shared" ref="N41" si="152">$B42</f>
        <v>Pikachu</v>
      </c>
      <c r="O41" s="58" t="str">
        <f t="shared" ref="O41" si="153">$G41</f>
        <v>Raichu</v>
      </c>
      <c r="P41" s="59" t="str">
        <f t="shared" ref="P41" si="154">$B42&amp;" → "&amp;$G41</f>
        <v>Pikachu → Raichu</v>
      </c>
      <c r="Q41" s="59" t="str">
        <f t="shared" ref="Q41" si="155">$B42&amp;" → "&amp;$D42</f>
        <v>Pikachu → 0</v>
      </c>
      <c r="R41" s="59" t="str">
        <f t="shared" ref="R41" si="156">$G41&amp;" → "&amp;$D42</f>
        <v>Raichu → 0</v>
      </c>
    </row>
    <row r="42" spans="1:18" ht="12" customHeight="1" x14ac:dyDescent="0.2">
      <c r="A42">
        <v>25</v>
      </c>
      <c r="B42" s="24" t="str">
        <f>INDEX(Reference!$G$4:$G$75,MATCH($A42,Reference!$F$4:$F$75,0))</f>
        <v>Pikachu</v>
      </c>
      <c r="C42" t="str">
        <f>INDEX(Reference!$H$4:$H$75,MATCH($B42,Reference!$G$4:$G$75,0))</f>
        <v>Raichu</v>
      </c>
      <c r="D42" s="43">
        <f>INDEX(Reference!$I$4:$I$75,MATCH($B42,Reference!$G$4:$G$75,0))</f>
        <v>0</v>
      </c>
      <c r="E42" s="25"/>
      <c r="F42" s="26"/>
      <c r="G42" s="27"/>
      <c r="H42" s="26"/>
      <c r="I42" s="27"/>
      <c r="J42" s="28">
        <f>INDEX(Reference!$D$4:$D$74,MATCH(J41,Reference!$C$4:$C$74,0))</f>
        <v>50</v>
      </c>
      <c r="K42" s="29">
        <f>IFERROR(INDEX(Reference!$D$4:$D$75,MATCH(K41,Reference!$C$4:$C$75,0)),0)</f>
        <v>0</v>
      </c>
      <c r="L42" s="61">
        <f>INDEX(Reference!$T$4:$T$75,MATCH($A42,Reference!$F$4:$F$75,0))</f>
        <v>2.34</v>
      </c>
      <c r="M42" s="62">
        <f>INDEX(Reference!$T$4:$T$75,MATCH($A42,Reference!$F$4:$F$75,0)+1)</f>
        <v>2.41</v>
      </c>
      <c r="N42" s="28">
        <f t="shared" ref="N42" si="157">IF($E42&gt;=$J42,"Evolve now!",ROUNDUP(($J42-$E42)/4,0))</f>
        <v>13</v>
      </c>
      <c r="O42" s="29" t="str">
        <f t="shared" ref="O42" si="158">IFERROR(IF($E42&gt;=$K42,"Evolve now!",ROUNDUP(($K42-$E42)/4,0)),0)</f>
        <v>Evolve now!</v>
      </c>
      <c r="P42" s="24">
        <f t="shared" ref="P42" si="159">ROUND(IF($H42="",$F42*$L42,$F42*$H42),0)</f>
        <v>0</v>
      </c>
      <c r="Q42" s="24">
        <f t="shared" ref="Q42" si="160">ROUND(IF(AND($H42="",$I42=""),$F42*$L42*$M42,$F42*$H42*$I42),0)</f>
        <v>0</v>
      </c>
      <c r="R42" s="24">
        <f t="shared" ref="R42" si="161">ROUND(IF($I42="",G42*M42,$G42*$I42),0)</f>
        <v>0</v>
      </c>
    </row>
    <row r="43" spans="1:18" ht="12" customHeight="1" x14ac:dyDescent="0.2">
      <c r="E43" s="23"/>
      <c r="F43" s="28"/>
      <c r="G43" s="29"/>
    </row>
    <row r="44" spans="1:18" ht="12" customHeight="1" x14ac:dyDescent="0.2">
      <c r="E44" s="23"/>
      <c r="F44" s="28"/>
      <c r="G44" s="29"/>
    </row>
    <row r="45" spans="1:18" ht="12" customHeight="1" x14ac:dyDescent="0.2">
      <c r="E45" s="23"/>
      <c r="F45" s="57" t="str">
        <f t="shared" ref="F45" si="162">$B46</f>
        <v>Sandshrew</v>
      </c>
      <c r="G45" s="58" t="str">
        <f t="shared" ref="G45" si="163">C46</f>
        <v>Sandslash</v>
      </c>
      <c r="H45" s="57" t="str">
        <f t="shared" ref="H45" si="164">$B46</f>
        <v>Sandshrew</v>
      </c>
      <c r="I45" s="58" t="str">
        <f t="shared" ref="I45" si="165">$G45</f>
        <v>Sandslash</v>
      </c>
      <c r="J45" s="57" t="str">
        <f t="shared" ref="J45" si="166">$B46</f>
        <v>Sandshrew</v>
      </c>
      <c r="K45" s="58" t="str">
        <f t="shared" ref="K45" si="167">$G45</f>
        <v>Sandslash</v>
      </c>
      <c r="L45" s="57" t="str">
        <f t="shared" ref="L45" si="168">$B46</f>
        <v>Sandshrew</v>
      </c>
      <c r="M45" s="58" t="str">
        <f t="shared" ref="M45" si="169">$G45</f>
        <v>Sandslash</v>
      </c>
      <c r="N45" s="57" t="str">
        <f t="shared" ref="N45" si="170">$B46</f>
        <v>Sandshrew</v>
      </c>
      <c r="O45" s="58" t="str">
        <f t="shared" ref="O45" si="171">$G45</f>
        <v>Sandslash</v>
      </c>
      <c r="P45" s="59" t="str">
        <f t="shared" ref="P45" si="172">$B46&amp;" → "&amp;$G45</f>
        <v>Sandshrew → Sandslash</v>
      </c>
      <c r="Q45" s="59" t="str">
        <f t="shared" ref="Q45" si="173">$B46&amp;" → "&amp;$D46</f>
        <v>Sandshrew → 0</v>
      </c>
      <c r="R45" s="59" t="str">
        <f t="shared" ref="R45" si="174">$G45&amp;" → "&amp;$D46</f>
        <v>Sandslash → 0</v>
      </c>
    </row>
    <row r="46" spans="1:18" ht="12" customHeight="1" x14ac:dyDescent="0.2">
      <c r="A46">
        <v>27</v>
      </c>
      <c r="B46" s="24" t="str">
        <f>INDEX(Reference!$G$4:$G$75,MATCH($A46,Reference!$F$4:$F$75,0))</f>
        <v>Sandshrew</v>
      </c>
      <c r="C46" t="str">
        <f>INDEX(Reference!$H$4:$H$75,MATCH($B46,Reference!$G$4:$G$75,0))</f>
        <v>Sandslash</v>
      </c>
      <c r="D46" s="43">
        <f>INDEX(Reference!$I$4:$I$75,MATCH($B46,Reference!$G$4:$G$75,0))</f>
        <v>0</v>
      </c>
      <c r="E46" s="25"/>
      <c r="F46" s="26"/>
      <c r="G46" s="27"/>
      <c r="H46" s="26"/>
      <c r="I46" s="27"/>
      <c r="J46" s="28">
        <f>INDEX(Reference!$D$4:$D$74,MATCH(J45,Reference!$C$4:$C$74,0))</f>
        <v>50</v>
      </c>
      <c r="K46" s="29">
        <f>IFERROR(INDEX(Reference!$D$4:$D$75,MATCH(K45,Reference!$C$4:$C$75,0)),0)</f>
        <v>0</v>
      </c>
      <c r="L46" s="61">
        <f>INDEX(Reference!$T$4:$T$75,MATCH($A46,Reference!$F$4:$F$75,0))</f>
        <v>2.41</v>
      </c>
      <c r="M46" s="62">
        <f>INDEX(Reference!$T$4:$T$75,MATCH($A46,Reference!$F$4:$F$75,0)+1)</f>
        <v>1.66</v>
      </c>
      <c r="N46" s="28">
        <f t="shared" ref="N46" si="175">IF($E46&gt;=$J46,"Evolve now!",ROUNDUP(($J46-$E46)/4,0))</f>
        <v>13</v>
      </c>
      <c r="O46" s="29" t="str">
        <f t="shared" ref="O46" si="176">IFERROR(IF($E46&gt;=$K46,"Evolve now!",ROUNDUP(($K46-$E46)/4,0)),0)</f>
        <v>Evolve now!</v>
      </c>
      <c r="P46" s="24">
        <f t="shared" ref="P46" si="177">ROUND(IF($H46="",$F46*$L46,$F46*$H46),0)</f>
        <v>0</v>
      </c>
      <c r="Q46" s="24">
        <f t="shared" ref="Q46" si="178">ROUND(IF(AND($H46="",$I46=""),$F46*$L46*$M46,$F46*$H46*$I46),0)</f>
        <v>0</v>
      </c>
      <c r="R46" s="24">
        <f t="shared" ref="R46" si="179">ROUND(IF($I46="",G46*M46,$G46*$I46),0)</f>
        <v>0</v>
      </c>
    </row>
    <row r="47" spans="1:18" ht="12" customHeight="1" x14ac:dyDescent="0.2">
      <c r="E47" s="23"/>
      <c r="F47" s="28"/>
      <c r="G47" s="29"/>
    </row>
    <row r="48" spans="1:18" ht="12" customHeight="1" x14ac:dyDescent="0.2">
      <c r="E48" s="23"/>
      <c r="F48" s="28"/>
      <c r="G48" s="29"/>
    </row>
    <row r="49" spans="1:18" ht="12" customHeight="1" x14ac:dyDescent="0.2">
      <c r="E49" s="23"/>
      <c r="F49" s="57" t="str">
        <f t="shared" ref="F49" si="180">$B50</f>
        <v>Nidoran♀</v>
      </c>
      <c r="G49" s="58" t="str">
        <f t="shared" ref="G49" si="181">C50</f>
        <v>Nidorina</v>
      </c>
      <c r="H49" s="57" t="str">
        <f t="shared" ref="H49" si="182">$B50</f>
        <v>Nidoran♀</v>
      </c>
      <c r="I49" s="58" t="str">
        <f t="shared" ref="I49" si="183">$G49</f>
        <v>Nidorina</v>
      </c>
      <c r="J49" s="57" t="str">
        <f t="shared" ref="J49" si="184">$B50</f>
        <v>Nidoran♀</v>
      </c>
      <c r="K49" s="58" t="str">
        <f t="shared" ref="K49" si="185">$G49</f>
        <v>Nidorina</v>
      </c>
      <c r="L49" s="57" t="str">
        <f t="shared" ref="L49" si="186">$B50</f>
        <v>Nidoran♀</v>
      </c>
      <c r="M49" s="58" t="str">
        <f t="shared" ref="M49" si="187">$G49</f>
        <v>Nidorina</v>
      </c>
      <c r="N49" s="57" t="str">
        <f t="shared" ref="N49" si="188">$B50</f>
        <v>Nidoran♀</v>
      </c>
      <c r="O49" s="58" t="str">
        <f t="shared" ref="O49" si="189">$G49</f>
        <v>Nidorina</v>
      </c>
      <c r="P49" s="59" t="str">
        <f t="shared" ref="P49" si="190">$B50&amp;" → "&amp;$G49</f>
        <v>Nidoran♀ → Nidorina</v>
      </c>
      <c r="Q49" s="59" t="str">
        <f t="shared" ref="Q49" si="191">$B50&amp;" → "&amp;$D50</f>
        <v>Nidoran♀ → Nidoqueen</v>
      </c>
      <c r="R49" s="59" t="str">
        <f t="shared" ref="R49" si="192">$G49&amp;" → "&amp;$D50</f>
        <v>Nidorina → Nidoqueen</v>
      </c>
    </row>
    <row r="50" spans="1:18" ht="12" customHeight="1" x14ac:dyDescent="0.2">
      <c r="A50">
        <v>29</v>
      </c>
      <c r="B50" s="24" t="str">
        <f>INDEX(Reference!$G$4:$G$75,MATCH($A50,Reference!$F$4:$F$75,0))</f>
        <v>Nidoran♀</v>
      </c>
      <c r="C50" t="str">
        <f>INDEX(Reference!$H$4:$H$75,MATCH($B50,Reference!$G$4:$G$75,0))</f>
        <v>Nidorina</v>
      </c>
      <c r="D50" s="43" t="str">
        <f>INDEX(Reference!$I$4:$I$75,MATCH($B50,Reference!$G$4:$G$75,0))</f>
        <v>Nidoqueen</v>
      </c>
      <c r="E50" s="25"/>
      <c r="F50" s="26"/>
      <c r="G50" s="27"/>
      <c r="H50" s="26"/>
      <c r="I50" s="27"/>
      <c r="J50" s="28">
        <f>INDEX(Reference!$D$4:$D$74,MATCH(J49,Reference!$C$4:$C$74,0))</f>
        <v>25</v>
      </c>
      <c r="K50" s="29">
        <f>IFERROR(INDEX(Reference!$D$4:$D$75,MATCH(K49,Reference!$C$4:$C$75,0)),0)</f>
        <v>100</v>
      </c>
      <c r="L50" s="61">
        <f>INDEX(Reference!$T$4:$T$75,MATCH($A50,Reference!$F$4:$F$75,0))</f>
        <v>1.66</v>
      </c>
      <c r="M50" s="62">
        <f>INDEX(Reference!$T$4:$T$75,MATCH($A50,Reference!$F$4:$F$75,0)+1)</f>
        <v>1.82</v>
      </c>
      <c r="N50" s="28">
        <f t="shared" ref="N50" si="193">IF($E50&gt;=$J50,"Evolve now!",ROUNDUP(($J50-$E50)/4,0))</f>
        <v>7</v>
      </c>
      <c r="O50" s="29">
        <f t="shared" ref="O50" si="194">IFERROR(IF($E50&gt;=$K50,"Evolve now!",ROUNDUP(($K50-$E50)/4,0)),0)</f>
        <v>25</v>
      </c>
      <c r="P50" s="24">
        <f t="shared" ref="P50" si="195">ROUND(IF($H50="",$F50*$L50,$F50*$H50),0)</f>
        <v>0</v>
      </c>
      <c r="Q50" s="24">
        <f t="shared" ref="Q50" si="196">ROUND(IF(AND($H50="",$I50=""),$F50*$L50*$M50,$F50*$H50*$I50),0)</f>
        <v>0</v>
      </c>
      <c r="R50" s="24">
        <f t="shared" ref="R50" si="197">ROUND(IF($I50="",G50*M50,$G50*$I50),0)</f>
        <v>0</v>
      </c>
    </row>
    <row r="51" spans="1:18" ht="12" customHeight="1" x14ac:dyDescent="0.2">
      <c r="E51" s="23"/>
      <c r="F51" s="28"/>
      <c r="G51" s="29"/>
    </row>
    <row r="52" spans="1:18" ht="12" customHeight="1" x14ac:dyDescent="0.2">
      <c r="E52" s="23"/>
      <c r="F52" s="28"/>
      <c r="G52" s="29"/>
    </row>
    <row r="53" spans="1:18" ht="12" customHeight="1" x14ac:dyDescent="0.2">
      <c r="E53" s="23"/>
      <c r="F53" s="57" t="str">
        <f t="shared" ref="F53" si="198">$B54</f>
        <v>Nidoran♂</v>
      </c>
      <c r="G53" s="58" t="str">
        <f t="shared" ref="G53" si="199">C54</f>
        <v>Nidorino</v>
      </c>
      <c r="H53" s="57" t="str">
        <f t="shared" ref="H53" si="200">$B54</f>
        <v>Nidoran♂</v>
      </c>
      <c r="I53" s="58" t="str">
        <f t="shared" ref="I53" si="201">$G53</f>
        <v>Nidorino</v>
      </c>
      <c r="J53" s="57" t="str">
        <f t="shared" ref="J53" si="202">$B54</f>
        <v>Nidoran♂</v>
      </c>
      <c r="K53" s="58" t="str">
        <f t="shared" ref="K53" si="203">$G53</f>
        <v>Nidorino</v>
      </c>
      <c r="L53" s="57" t="str">
        <f t="shared" ref="L53" si="204">$B54</f>
        <v>Nidoran♂</v>
      </c>
      <c r="M53" s="58" t="str">
        <f t="shared" ref="M53" si="205">$G53</f>
        <v>Nidorino</v>
      </c>
      <c r="N53" s="57" t="str">
        <f t="shared" ref="N53" si="206">$B54</f>
        <v>Nidoran♂</v>
      </c>
      <c r="O53" s="58" t="str">
        <f t="shared" ref="O53" si="207">$G53</f>
        <v>Nidorino</v>
      </c>
      <c r="P53" s="59" t="str">
        <f t="shared" ref="P53" si="208">$B54&amp;" → "&amp;$G53</f>
        <v>Nidoran♂ → Nidorino</v>
      </c>
      <c r="Q53" s="59" t="str">
        <f t="shared" ref="Q53" si="209">$B54&amp;" → "&amp;$D54</f>
        <v>Nidoran♂ → Nidoking</v>
      </c>
      <c r="R53" s="59" t="str">
        <f t="shared" ref="R53" si="210">$G53&amp;" → "&amp;$D54</f>
        <v>Nidorino → Nidoking</v>
      </c>
    </row>
    <row r="54" spans="1:18" ht="12" customHeight="1" x14ac:dyDescent="0.2">
      <c r="A54">
        <v>32</v>
      </c>
      <c r="B54" s="24" t="str">
        <f>INDEX(Reference!$G$4:$G$75,MATCH($A54,Reference!$F$4:$F$75,0))</f>
        <v>Nidoran♂</v>
      </c>
      <c r="C54" t="str">
        <f>INDEX(Reference!$H$4:$H$75,MATCH($B54,Reference!$G$4:$G$75,0))</f>
        <v>Nidorino</v>
      </c>
      <c r="D54" s="43" t="str">
        <f>INDEX(Reference!$I$4:$I$75,MATCH($B54,Reference!$G$4:$G$75,0))</f>
        <v>Nidoking</v>
      </c>
      <c r="E54" s="25"/>
      <c r="F54" s="26"/>
      <c r="G54" s="27"/>
      <c r="H54" s="26"/>
      <c r="I54" s="27"/>
      <c r="J54" s="28">
        <f>INDEX(Reference!$D$4:$D$74,MATCH(J53,Reference!$C$4:$C$74,0))</f>
        <v>25</v>
      </c>
      <c r="K54" s="29">
        <f>IFERROR(INDEX(Reference!$D$4:$D$75,MATCH(K53,Reference!$C$4:$C$75,0)),0)</f>
        <v>100</v>
      </c>
      <c r="L54" s="61">
        <f>INDEX(Reference!$T$4:$T$75,MATCH($A54,Reference!$F$4:$F$75,0))</f>
        <v>1.68</v>
      </c>
      <c r="M54" s="62">
        <f>INDEX(Reference!$T$4:$T$75,MATCH($A54,Reference!$F$4:$F$75,0)+1)</f>
        <v>1.82</v>
      </c>
      <c r="N54" s="28">
        <f t="shared" ref="N54" si="211">IF($E54&gt;=$J54,"Evolve now!",ROUNDUP(($J54-$E54)/4,0))</f>
        <v>7</v>
      </c>
      <c r="O54" s="29">
        <f t="shared" ref="O54" si="212">IFERROR(IF($E54&gt;=$K54,"Evolve now!",ROUNDUP(($K54-$E54)/4,0)),0)</f>
        <v>25</v>
      </c>
      <c r="P54" s="24">
        <f t="shared" ref="P54" si="213">ROUND(IF($H54="",$F54*$L54,$F54*$H54),0)</f>
        <v>0</v>
      </c>
      <c r="Q54" s="24">
        <f t="shared" ref="Q54" si="214">ROUND(IF(AND($H54="",$I54=""),$F54*$L54*$M54,$F54*$H54*$I54),0)</f>
        <v>0</v>
      </c>
      <c r="R54" s="24">
        <f t="shared" ref="R54" si="215">ROUND(IF($I54="",G54*M54,$G54*$I54),0)</f>
        <v>0</v>
      </c>
    </row>
    <row r="55" spans="1:18" ht="12" customHeight="1" x14ac:dyDescent="0.2">
      <c r="E55" s="23"/>
      <c r="F55" s="28"/>
      <c r="G55" s="29"/>
    </row>
    <row r="56" spans="1:18" ht="12" customHeight="1" x14ac:dyDescent="0.2">
      <c r="E56" s="23"/>
      <c r="F56" s="28"/>
      <c r="G56" s="29"/>
    </row>
    <row r="57" spans="1:18" ht="12" customHeight="1" x14ac:dyDescent="0.2">
      <c r="E57" s="23"/>
      <c r="F57" s="57" t="str">
        <f t="shared" ref="F57" si="216">$B58</f>
        <v>Clefairy</v>
      </c>
      <c r="G57" s="58" t="str">
        <f t="shared" ref="G57" si="217">C58</f>
        <v>Clefable</v>
      </c>
      <c r="H57" s="57" t="str">
        <f t="shared" ref="H57" si="218">$B58</f>
        <v>Clefairy</v>
      </c>
      <c r="I57" s="58" t="str">
        <f t="shared" ref="I57" si="219">$G57</f>
        <v>Clefable</v>
      </c>
      <c r="J57" s="57" t="str">
        <f t="shared" ref="J57" si="220">$B58</f>
        <v>Clefairy</v>
      </c>
      <c r="K57" s="58" t="str">
        <f t="shared" ref="K57" si="221">$G57</f>
        <v>Clefable</v>
      </c>
      <c r="L57" s="57" t="str">
        <f t="shared" ref="L57" si="222">$B58</f>
        <v>Clefairy</v>
      </c>
      <c r="M57" s="58" t="str">
        <f t="shared" ref="M57" si="223">$G57</f>
        <v>Clefable</v>
      </c>
      <c r="N57" s="57" t="str">
        <f t="shared" ref="N57" si="224">$B58</f>
        <v>Clefairy</v>
      </c>
      <c r="O57" s="58" t="str">
        <f t="shared" ref="O57" si="225">$G57</f>
        <v>Clefable</v>
      </c>
      <c r="P57" s="59" t="str">
        <f t="shared" ref="P57" si="226">$B58&amp;" → "&amp;$G57</f>
        <v>Clefairy → Clefable</v>
      </c>
      <c r="Q57" s="59" t="str">
        <f t="shared" ref="Q57" si="227">$B58&amp;" → "&amp;$D58</f>
        <v>Clefairy → 0</v>
      </c>
      <c r="R57" s="59" t="str">
        <f t="shared" ref="R57" si="228">$G57&amp;" → "&amp;$D58</f>
        <v>Clefable → 0</v>
      </c>
    </row>
    <row r="58" spans="1:18" ht="12" customHeight="1" x14ac:dyDescent="0.2">
      <c r="A58">
        <v>35</v>
      </c>
      <c r="B58" s="24" t="str">
        <f>INDEX(Reference!$G$4:$G$75,MATCH($A58,Reference!$F$4:$F$75,0))</f>
        <v>Clefairy</v>
      </c>
      <c r="C58" t="str">
        <f>INDEX(Reference!$H$4:$H$75,MATCH($B58,Reference!$G$4:$G$75,0))</f>
        <v>Clefable</v>
      </c>
      <c r="D58" s="43">
        <f>INDEX(Reference!$I$4:$I$75,MATCH($B58,Reference!$G$4:$G$75,0))</f>
        <v>0</v>
      </c>
      <c r="E58" s="25"/>
      <c r="F58" s="26"/>
      <c r="G58" s="27"/>
      <c r="H58" s="26"/>
      <c r="I58" s="27"/>
      <c r="J58" s="28">
        <f>INDEX(Reference!$D$4:$D$74,MATCH(J57,Reference!$C$4:$C$74,0))</f>
        <v>50</v>
      </c>
      <c r="K58" s="29">
        <f>IFERROR(INDEX(Reference!$D$4:$D$75,MATCH(K57,Reference!$C$4:$C$75,0)),0)</f>
        <v>0</v>
      </c>
      <c r="L58" s="61">
        <f>INDEX(Reference!$T$4:$T$75,MATCH($A58,Reference!$F$4:$F$75,0))</f>
        <v>2.0499999999999998</v>
      </c>
      <c r="M58" s="62">
        <f>INDEX(Reference!$T$4:$T$75,MATCH($A58,Reference!$F$4:$F$75,0)+1)</f>
        <v>2.77</v>
      </c>
      <c r="N58" s="28">
        <f t="shared" ref="N58" si="229">IF($E58&gt;=$J58,"Evolve now!",ROUNDUP(($J58-$E58)/4,0))</f>
        <v>13</v>
      </c>
      <c r="O58" s="29" t="str">
        <f t="shared" ref="O58" si="230">IFERROR(IF($E58&gt;=$K58,"Evolve now!",ROUNDUP(($K58-$E58)/4,0)),0)</f>
        <v>Evolve now!</v>
      </c>
      <c r="P58" s="24">
        <f t="shared" ref="P58" si="231">ROUND(IF($H58="",$F58*$L58,$F58*$H58),0)</f>
        <v>0</v>
      </c>
      <c r="Q58" s="24">
        <f t="shared" ref="Q58" si="232">ROUND(IF(AND($H58="",$I58=""),$F58*$L58*$M58,$F58*$H58*$I58),0)</f>
        <v>0</v>
      </c>
      <c r="R58" s="24">
        <f t="shared" ref="R58" si="233">ROUND(IF($I58="",G58*M58,$G58*$I58),0)</f>
        <v>0</v>
      </c>
    </row>
    <row r="59" spans="1:18" ht="12" customHeight="1" x14ac:dyDescent="0.2">
      <c r="E59" s="23"/>
      <c r="F59" s="28"/>
      <c r="G59" s="29"/>
    </row>
    <row r="60" spans="1:18" ht="12" customHeight="1" x14ac:dyDescent="0.2">
      <c r="E60" s="23"/>
      <c r="F60" s="28"/>
      <c r="G60" s="29"/>
    </row>
    <row r="61" spans="1:18" ht="12" customHeight="1" x14ac:dyDescent="0.2">
      <c r="E61" s="23"/>
      <c r="F61" s="57" t="str">
        <f t="shared" ref="F61" si="234">$B62</f>
        <v>Vulpix</v>
      </c>
      <c r="G61" s="58" t="str">
        <f t="shared" ref="G61" si="235">C62</f>
        <v>Ninetales</v>
      </c>
      <c r="H61" s="57" t="str">
        <f t="shared" ref="H61" si="236">$B62</f>
        <v>Vulpix</v>
      </c>
      <c r="I61" s="58" t="str">
        <f t="shared" ref="I61" si="237">$G61</f>
        <v>Ninetales</v>
      </c>
      <c r="J61" s="57" t="str">
        <f t="shared" ref="J61" si="238">$B62</f>
        <v>Vulpix</v>
      </c>
      <c r="K61" s="58" t="str">
        <f t="shared" ref="K61" si="239">$G61</f>
        <v>Ninetales</v>
      </c>
      <c r="L61" s="57" t="str">
        <f t="shared" ref="L61" si="240">$B62</f>
        <v>Vulpix</v>
      </c>
      <c r="M61" s="58" t="str">
        <f t="shared" ref="M61" si="241">$G61</f>
        <v>Ninetales</v>
      </c>
      <c r="N61" s="57" t="str">
        <f t="shared" ref="N61" si="242">$B62</f>
        <v>Vulpix</v>
      </c>
      <c r="O61" s="58" t="str">
        <f t="shared" ref="O61" si="243">$G61</f>
        <v>Ninetales</v>
      </c>
      <c r="P61" s="59" t="str">
        <f t="shared" ref="P61" si="244">$B62&amp;" → "&amp;$G61</f>
        <v>Vulpix → Ninetales</v>
      </c>
      <c r="Q61" s="59" t="str">
        <f t="shared" ref="Q61" si="245">$B62&amp;" → "&amp;$D62</f>
        <v>Vulpix → 0</v>
      </c>
      <c r="R61" s="59" t="str">
        <f t="shared" ref="R61" si="246">$G61&amp;" → "&amp;$D62</f>
        <v>Ninetales → 0</v>
      </c>
    </row>
    <row r="62" spans="1:18" ht="12" customHeight="1" x14ac:dyDescent="0.2">
      <c r="A62">
        <v>37</v>
      </c>
      <c r="B62" s="24" t="str">
        <f>INDEX(Reference!$G$4:$G$75,MATCH($A62,Reference!$F$4:$F$75,0))</f>
        <v>Vulpix</v>
      </c>
      <c r="C62" t="str">
        <f>INDEX(Reference!$H$4:$H$75,MATCH($B62,Reference!$G$4:$G$75,0))</f>
        <v>Ninetales</v>
      </c>
      <c r="D62" s="43">
        <f>INDEX(Reference!$I$4:$I$75,MATCH($B62,Reference!$G$4:$G$75,0))</f>
        <v>0</v>
      </c>
      <c r="E62" s="25"/>
      <c r="F62" s="26"/>
      <c r="G62" s="27"/>
      <c r="H62" s="26"/>
      <c r="I62" s="27"/>
      <c r="J62" s="28">
        <f>INDEX(Reference!$D$4:$D$74,MATCH(J61,Reference!$C$4:$C$74,0))</f>
        <v>50</v>
      </c>
      <c r="K62" s="29">
        <f>IFERROR(INDEX(Reference!$D$4:$D$75,MATCH(K61,Reference!$C$4:$C$75,0)),0)</f>
        <v>0</v>
      </c>
      <c r="L62" s="61">
        <f>INDEX(Reference!$T$4:$T$75,MATCH($A62,Reference!$F$4:$F$75,0))</f>
        <v>2.77</v>
      </c>
      <c r="M62" s="62">
        <f>INDEX(Reference!$T$4:$T$75,MATCH($A62,Reference!$F$4:$F$75,0)+1)</f>
        <v>2.52</v>
      </c>
      <c r="N62" s="28">
        <f t="shared" ref="N62" si="247">IF($E62&gt;=$J62,"Evolve now!",ROUNDUP(($J62-$E62)/4,0))</f>
        <v>13</v>
      </c>
      <c r="O62" s="29" t="str">
        <f t="shared" ref="O62" si="248">IFERROR(IF($E62&gt;=$K62,"Evolve now!",ROUNDUP(($K62-$E62)/4,0)),0)</f>
        <v>Evolve now!</v>
      </c>
      <c r="P62" s="24">
        <f t="shared" ref="P62" si="249">ROUND(IF($H62="",$F62*$L62,$F62*$H62),0)</f>
        <v>0</v>
      </c>
      <c r="Q62" s="24">
        <f t="shared" ref="Q62" si="250">ROUND(IF(AND($H62="",$I62=""),$F62*$L62*$M62,$F62*$H62*$I62),0)</f>
        <v>0</v>
      </c>
      <c r="R62" s="24">
        <f t="shared" ref="R62" si="251">ROUND(IF($I62="",G62*M62,$G62*$I62),0)</f>
        <v>0</v>
      </c>
    </row>
    <row r="63" spans="1:18" ht="12" customHeight="1" x14ac:dyDescent="0.2">
      <c r="E63" s="23"/>
      <c r="F63" s="28"/>
      <c r="G63" s="29"/>
    </row>
    <row r="64" spans="1:18" ht="12" customHeight="1" x14ac:dyDescent="0.2">
      <c r="E64" s="23"/>
      <c r="F64" s="28"/>
      <c r="G64" s="29"/>
    </row>
    <row r="65" spans="1:18" ht="12" customHeight="1" x14ac:dyDescent="0.2">
      <c r="E65" s="23"/>
      <c r="F65" s="57" t="str">
        <f t="shared" ref="F65" si="252">$B66</f>
        <v>Jigglypuff</v>
      </c>
      <c r="G65" s="58" t="str">
        <f t="shared" ref="G65" si="253">C66</f>
        <v>Wigglytuff</v>
      </c>
      <c r="H65" s="57" t="str">
        <f t="shared" ref="H65" si="254">$B66</f>
        <v>Jigglypuff</v>
      </c>
      <c r="I65" s="58" t="str">
        <f t="shared" ref="I65" si="255">$G65</f>
        <v>Wigglytuff</v>
      </c>
      <c r="J65" s="57" t="str">
        <f t="shared" ref="J65" si="256">$B66</f>
        <v>Jigglypuff</v>
      </c>
      <c r="K65" s="58" t="str">
        <f t="shared" ref="K65" si="257">$G65</f>
        <v>Wigglytuff</v>
      </c>
      <c r="L65" s="57" t="str">
        <f t="shared" ref="L65" si="258">$B66</f>
        <v>Jigglypuff</v>
      </c>
      <c r="M65" s="58" t="str">
        <f t="shared" ref="M65" si="259">$G65</f>
        <v>Wigglytuff</v>
      </c>
      <c r="N65" s="57" t="str">
        <f t="shared" ref="N65" si="260">$B66</f>
        <v>Jigglypuff</v>
      </c>
      <c r="O65" s="58" t="str">
        <f t="shared" ref="O65" si="261">$G65</f>
        <v>Wigglytuff</v>
      </c>
      <c r="P65" s="59" t="str">
        <f t="shared" ref="P65" si="262">$B66&amp;" → "&amp;$G65</f>
        <v>Jigglypuff → Wigglytuff</v>
      </c>
      <c r="Q65" s="59" t="str">
        <f t="shared" ref="Q65" si="263">$B66&amp;" → "&amp;$D66</f>
        <v>Jigglypuff → 0</v>
      </c>
      <c r="R65" s="59" t="str">
        <f t="shared" ref="R65" si="264">$G65&amp;" → "&amp;$D66</f>
        <v>Wigglytuff → 0</v>
      </c>
    </row>
    <row r="66" spans="1:18" ht="12" customHeight="1" x14ac:dyDescent="0.2">
      <c r="A66">
        <v>39</v>
      </c>
      <c r="B66" s="24" t="str">
        <f>INDEX(Reference!$G$4:$G$75,MATCH($A66,Reference!$F$4:$F$75,0))</f>
        <v>Jigglypuff</v>
      </c>
      <c r="C66" t="str">
        <f>INDEX(Reference!$H$4:$H$75,MATCH($B66,Reference!$G$4:$G$75,0))</f>
        <v>Wigglytuff</v>
      </c>
      <c r="D66" s="43">
        <f>INDEX(Reference!$I$4:$I$75,MATCH($B66,Reference!$G$4:$G$75,0))</f>
        <v>0</v>
      </c>
      <c r="E66" s="25"/>
      <c r="F66" s="26"/>
      <c r="G66" s="27"/>
      <c r="H66" s="26"/>
      <c r="I66" s="27"/>
      <c r="J66" s="28">
        <f>INDEX(Reference!$D$4:$D$74,MATCH(J65,Reference!$C$4:$C$74,0))</f>
        <v>50</v>
      </c>
      <c r="K66" s="29">
        <f>IFERROR(INDEX(Reference!$D$4:$D$75,MATCH(K65,Reference!$C$4:$C$75,0)),0)</f>
        <v>0</v>
      </c>
      <c r="L66" s="61">
        <f>INDEX(Reference!$T$4:$T$75,MATCH($A66,Reference!$F$4:$F$75,0))</f>
        <v>2.52</v>
      </c>
      <c r="M66" s="62">
        <f>INDEX(Reference!$T$4:$T$75,MATCH($A66,Reference!$F$4:$F$75,0)+1)</f>
        <v>3.14</v>
      </c>
      <c r="N66" s="28">
        <f t="shared" ref="N66" si="265">IF($E66&gt;=$J66,"Evolve now!",ROUNDUP(($J66-$E66)/4,0))</f>
        <v>13</v>
      </c>
      <c r="O66" s="29" t="str">
        <f t="shared" ref="O66" si="266">IFERROR(IF($E66&gt;=$K66,"Evolve now!",ROUNDUP(($K66-$E66)/4,0)),0)</f>
        <v>Evolve now!</v>
      </c>
      <c r="P66" s="24">
        <f t="shared" ref="P66" si="267">ROUND(IF($H66="",$F66*$L66,$F66*$H66),0)</f>
        <v>0</v>
      </c>
      <c r="Q66" s="24">
        <f t="shared" ref="Q66" si="268">ROUND(IF(AND($H66="",$I66=""),$F66*$L66*$M66,$F66*$H66*$I66),0)</f>
        <v>0</v>
      </c>
      <c r="R66" s="24">
        <f t="shared" ref="R66" si="269">ROUND(IF($I66="",G66*M66,$G66*$I66),0)</f>
        <v>0</v>
      </c>
    </row>
    <row r="67" spans="1:18" ht="12" customHeight="1" x14ac:dyDescent="0.2">
      <c r="E67" s="23"/>
      <c r="F67" s="28"/>
      <c r="G67" s="29"/>
    </row>
    <row r="68" spans="1:18" ht="12" customHeight="1" x14ac:dyDescent="0.2">
      <c r="E68" s="23"/>
      <c r="F68" s="28"/>
      <c r="G68" s="29"/>
    </row>
    <row r="69" spans="1:18" ht="12" customHeight="1" x14ac:dyDescent="0.2">
      <c r="E69" s="23"/>
      <c r="F69" s="57" t="str">
        <f t="shared" ref="F69" si="270">$B70</f>
        <v>Zubat</v>
      </c>
      <c r="G69" s="58" t="str">
        <f t="shared" ref="G69" si="271">C70</f>
        <v>Golbat</v>
      </c>
      <c r="H69" s="57" t="str">
        <f t="shared" ref="H69" si="272">$B70</f>
        <v>Zubat</v>
      </c>
      <c r="I69" s="58" t="str">
        <f t="shared" ref="I69" si="273">$G69</f>
        <v>Golbat</v>
      </c>
      <c r="J69" s="57" t="str">
        <f t="shared" ref="J69" si="274">$B70</f>
        <v>Zubat</v>
      </c>
      <c r="K69" s="58" t="str">
        <f t="shared" ref="K69" si="275">$G69</f>
        <v>Golbat</v>
      </c>
      <c r="L69" s="57" t="str">
        <f t="shared" ref="L69" si="276">$B70</f>
        <v>Zubat</v>
      </c>
      <c r="M69" s="58" t="str">
        <f t="shared" ref="M69" si="277">$G69</f>
        <v>Golbat</v>
      </c>
      <c r="N69" s="57" t="str">
        <f t="shared" ref="N69" si="278">$B70</f>
        <v>Zubat</v>
      </c>
      <c r="O69" s="58" t="str">
        <f t="shared" ref="O69" si="279">$G69</f>
        <v>Golbat</v>
      </c>
      <c r="P69" s="59" t="str">
        <f t="shared" ref="P69" si="280">$B70&amp;" → "&amp;$G69</f>
        <v>Zubat → Golbat</v>
      </c>
      <c r="Q69" s="59" t="str">
        <f t="shared" ref="Q69" si="281">$B70&amp;" → "&amp;$D70</f>
        <v>Zubat → 0</v>
      </c>
      <c r="R69" s="59" t="str">
        <f t="shared" ref="R69" si="282">$G69&amp;" → "&amp;$D70</f>
        <v>Golbat → 0</v>
      </c>
    </row>
    <row r="70" spans="1:18" ht="12" customHeight="1" x14ac:dyDescent="0.2">
      <c r="A70">
        <v>41</v>
      </c>
      <c r="B70" s="24" t="str">
        <f>INDEX(Reference!$G$4:$G$75,MATCH($A70,Reference!$F$4:$F$75,0))</f>
        <v>Zubat</v>
      </c>
      <c r="C70" t="str">
        <f>INDEX(Reference!$H$4:$H$75,MATCH($B70,Reference!$G$4:$G$75,0))</f>
        <v>Golbat</v>
      </c>
      <c r="D70" s="43">
        <f>INDEX(Reference!$I$4:$I$75,MATCH($B70,Reference!$G$4:$G$75,0))</f>
        <v>0</v>
      </c>
      <c r="E70" s="25"/>
      <c r="F70" s="26"/>
      <c r="G70" s="27"/>
      <c r="H70" s="26"/>
      <c r="I70" s="27"/>
      <c r="J70" s="28">
        <f>INDEX(Reference!$D$4:$D$74,MATCH(J69,Reference!$C$4:$C$74,0))</f>
        <v>50</v>
      </c>
      <c r="K70" s="29">
        <f>IFERROR(INDEX(Reference!$D$4:$D$75,MATCH(K69,Reference!$C$4:$C$75,0)),0)</f>
        <v>0</v>
      </c>
      <c r="L70" s="61">
        <f>INDEX(Reference!$T$4:$T$75,MATCH($A70,Reference!$F$4:$F$75,0))</f>
        <v>3.14</v>
      </c>
      <c r="M70" s="62">
        <f>INDEX(Reference!$T$4:$T$75,MATCH($A70,Reference!$F$4:$F$75,0)+1)</f>
        <v>1.5</v>
      </c>
      <c r="N70" s="28">
        <f t="shared" ref="N70" si="283">IF($E70&gt;=$J70,"Evolve now!",ROUNDUP(($J70-$E70)/4,0))</f>
        <v>13</v>
      </c>
      <c r="O70" s="29" t="str">
        <f t="shared" ref="O70" si="284">IFERROR(IF($E70&gt;=$K70,"Evolve now!",ROUNDUP(($K70-$E70)/4,0)),0)</f>
        <v>Evolve now!</v>
      </c>
      <c r="P70" s="24">
        <f t="shared" ref="P70" si="285">ROUND(IF($H70="",$F70*$L70,$F70*$H70),0)</f>
        <v>0</v>
      </c>
      <c r="Q70" s="24">
        <f t="shared" ref="Q70" si="286">ROUND(IF(AND($H70="",$I70=""),$F70*$L70*$M70,$F70*$H70*$I70),0)</f>
        <v>0</v>
      </c>
      <c r="R70" s="24">
        <f t="shared" ref="R70" si="287">ROUND(IF($I70="",G70*M70,$G70*$I70),0)</f>
        <v>0</v>
      </c>
    </row>
    <row r="71" spans="1:18" ht="12" customHeight="1" x14ac:dyDescent="0.2">
      <c r="E71" s="23"/>
      <c r="F71" s="28"/>
      <c r="G71" s="29"/>
    </row>
    <row r="72" spans="1:18" ht="12" customHeight="1" x14ac:dyDescent="0.2">
      <c r="E72" s="23"/>
      <c r="F72" s="28"/>
      <c r="G72" s="29"/>
    </row>
    <row r="73" spans="1:18" ht="12" customHeight="1" x14ac:dyDescent="0.2">
      <c r="E73" s="23"/>
      <c r="F73" s="57" t="str">
        <f t="shared" ref="F73" si="288">$B74</f>
        <v>Oddish</v>
      </c>
      <c r="G73" s="58" t="str">
        <f t="shared" ref="G73" si="289">C74</f>
        <v>Gloom</v>
      </c>
      <c r="H73" s="57" t="str">
        <f t="shared" ref="H73" si="290">$B74</f>
        <v>Oddish</v>
      </c>
      <c r="I73" s="58" t="str">
        <f t="shared" ref="I73" si="291">$G73</f>
        <v>Gloom</v>
      </c>
      <c r="J73" s="57" t="str">
        <f t="shared" ref="J73" si="292">$B74</f>
        <v>Oddish</v>
      </c>
      <c r="K73" s="58" t="str">
        <f t="shared" ref="K73" si="293">$G73</f>
        <v>Gloom</v>
      </c>
      <c r="L73" s="57" t="str">
        <f t="shared" ref="L73" si="294">$B74</f>
        <v>Oddish</v>
      </c>
      <c r="M73" s="58" t="str">
        <f t="shared" ref="M73" si="295">$G73</f>
        <v>Gloom</v>
      </c>
      <c r="N73" s="57" t="str">
        <f t="shared" ref="N73" si="296">$B74</f>
        <v>Oddish</v>
      </c>
      <c r="O73" s="58" t="str">
        <f t="shared" ref="O73" si="297">$G73</f>
        <v>Gloom</v>
      </c>
      <c r="P73" s="59" t="str">
        <f t="shared" ref="P73" si="298">$B74&amp;" → "&amp;$G73</f>
        <v>Oddish → Gloom</v>
      </c>
      <c r="Q73" s="59" t="str">
        <f t="shared" ref="Q73" si="299">$B74&amp;" → "&amp;$D74</f>
        <v>Oddish → Vileplume</v>
      </c>
      <c r="R73" s="59" t="str">
        <f t="shared" ref="R73" si="300">$G73&amp;" → "&amp;$D74</f>
        <v>Gloom → Vileplume</v>
      </c>
    </row>
    <row r="74" spans="1:18" ht="12" customHeight="1" x14ac:dyDescent="0.2">
      <c r="A74">
        <v>43</v>
      </c>
      <c r="B74" s="24" t="str">
        <f>INDEX(Reference!$G$4:$G$75,MATCH($A74,Reference!$F$4:$F$75,0))</f>
        <v>Oddish</v>
      </c>
      <c r="C74" t="str">
        <f>INDEX(Reference!$H$4:$H$75,MATCH($B74,Reference!$G$4:$G$75,0))</f>
        <v>Gloom</v>
      </c>
      <c r="D74" s="43" t="str">
        <f>INDEX(Reference!$I$4:$I$75,MATCH($B74,Reference!$G$4:$G$75,0))</f>
        <v>Vileplume</v>
      </c>
      <c r="E74" s="25"/>
      <c r="F74" s="26"/>
      <c r="G74" s="27"/>
      <c r="H74" s="26"/>
      <c r="I74" s="27"/>
      <c r="J74" s="28">
        <f>INDEX(Reference!$D$4:$D$74,MATCH(J73,Reference!$C$4:$C$74,0))</f>
        <v>25</v>
      </c>
      <c r="K74" s="29">
        <f>IFERROR(INDEX(Reference!$D$4:$D$75,MATCH(K73,Reference!$C$4:$C$75,0)),0)</f>
        <v>100</v>
      </c>
      <c r="L74" s="61">
        <f>INDEX(Reference!$T$4:$T$75,MATCH($A74,Reference!$F$4:$F$75,0))</f>
        <v>1.5</v>
      </c>
      <c r="M74" s="62">
        <f>INDEX(Reference!$T$4:$T$75,MATCH($A74,Reference!$F$4:$F$75,0)+1)</f>
        <v>1.49</v>
      </c>
      <c r="N74" s="28">
        <f t="shared" ref="N74" si="301">IF($E74&gt;=$J74,"Evolve now!",ROUNDUP(($J74-$E74)/4,0))</f>
        <v>7</v>
      </c>
      <c r="O74" s="29">
        <f t="shared" ref="O74" si="302">IFERROR(IF($E74&gt;=$K74,"Evolve now!",ROUNDUP(($K74-$E74)/4,0)),0)</f>
        <v>25</v>
      </c>
      <c r="P74" s="24">
        <f t="shared" ref="P74" si="303">ROUND(IF($H74="",$F74*$L74,$F74*$H74),0)</f>
        <v>0</v>
      </c>
      <c r="Q74" s="24">
        <f t="shared" ref="Q74" si="304">ROUND(IF(AND($H74="",$I74=""),$F74*$L74*$M74,$F74*$H74*$I74),0)</f>
        <v>0</v>
      </c>
      <c r="R74" s="24">
        <f t="shared" ref="R74" si="305">ROUND(IF($I74="",G74*M74,$G74*$I74),0)</f>
        <v>0</v>
      </c>
    </row>
    <row r="75" spans="1:18" ht="12" customHeight="1" x14ac:dyDescent="0.2">
      <c r="E75" s="23"/>
      <c r="F75" s="28"/>
      <c r="G75" s="29"/>
    </row>
    <row r="76" spans="1:18" ht="12" customHeight="1" x14ac:dyDescent="0.2">
      <c r="E76" s="23"/>
      <c r="F76" s="28"/>
      <c r="G76" s="29"/>
    </row>
    <row r="77" spans="1:18" ht="12" customHeight="1" x14ac:dyDescent="0.2">
      <c r="E77" s="23"/>
      <c r="F77" s="57" t="str">
        <f t="shared" ref="F77" si="306">$B78</f>
        <v>Paras</v>
      </c>
      <c r="G77" s="58" t="str">
        <f t="shared" ref="G77" si="307">C78</f>
        <v>Parasect</v>
      </c>
      <c r="H77" s="57" t="str">
        <f t="shared" ref="H77" si="308">$B78</f>
        <v>Paras</v>
      </c>
      <c r="I77" s="58" t="str">
        <f t="shared" ref="I77" si="309">$G77</f>
        <v>Parasect</v>
      </c>
      <c r="J77" s="57" t="str">
        <f t="shared" ref="J77" si="310">$B78</f>
        <v>Paras</v>
      </c>
      <c r="K77" s="58" t="str">
        <f t="shared" ref="K77" si="311">$G77</f>
        <v>Parasect</v>
      </c>
      <c r="L77" s="57" t="str">
        <f t="shared" ref="L77" si="312">$B78</f>
        <v>Paras</v>
      </c>
      <c r="M77" s="58" t="str">
        <f t="shared" ref="M77" si="313">$G77</f>
        <v>Parasect</v>
      </c>
      <c r="N77" s="57" t="str">
        <f t="shared" ref="N77" si="314">$B78</f>
        <v>Paras</v>
      </c>
      <c r="O77" s="58" t="str">
        <f t="shared" ref="O77" si="315">$G77</f>
        <v>Parasect</v>
      </c>
      <c r="P77" s="59" t="str">
        <f t="shared" ref="P77" si="316">$B78&amp;" → "&amp;$G77</f>
        <v>Paras → Parasect</v>
      </c>
      <c r="Q77" s="59" t="str">
        <f t="shared" ref="Q77" si="317">$B78&amp;" → "&amp;$D78</f>
        <v>Paras → Venonat</v>
      </c>
      <c r="R77" s="59" t="str">
        <f t="shared" ref="R77" si="318">$G77&amp;" → "&amp;$D78</f>
        <v>Parasect → Venonat</v>
      </c>
    </row>
    <row r="78" spans="1:18" ht="12" customHeight="1" x14ac:dyDescent="0.2">
      <c r="A78">
        <v>46</v>
      </c>
      <c r="B78" s="24" t="str">
        <f>INDEX(Reference!$G$4:$G$75,MATCH($A78,Reference!$F$4:$F$75,0))</f>
        <v>Paras</v>
      </c>
      <c r="C78" t="str">
        <f>INDEX(Reference!$H$4:$H$75,MATCH($B78,Reference!$G$4:$G$75,0))</f>
        <v>Parasect</v>
      </c>
      <c r="D78" s="43" t="str">
        <f>INDEX(Reference!$I$4:$I$75,MATCH($B78,Reference!$G$4:$G$75,0))</f>
        <v>Venonat</v>
      </c>
      <c r="E78" s="25"/>
      <c r="F78" s="26"/>
      <c r="G78" s="27"/>
      <c r="H78" s="26"/>
      <c r="I78" s="27"/>
      <c r="J78" s="28">
        <f>INDEX(Reference!$D$4:$D$74,MATCH(J77,Reference!$C$4:$C$74,0))</f>
        <v>50</v>
      </c>
      <c r="K78" s="29">
        <f>IFERROR(INDEX(Reference!$D$4:$D$75,MATCH(K77,Reference!$C$4:$C$75,0)),0)</f>
        <v>0</v>
      </c>
      <c r="L78" s="61">
        <f>INDEX(Reference!$T$4:$T$75,MATCH($A78,Reference!$F$4:$F$75,0))</f>
        <v>1.95</v>
      </c>
      <c r="M78" s="62">
        <f>INDEX(Reference!$T$4:$T$75,MATCH($A78,Reference!$F$4:$F$75,0)+1)</f>
        <v>1.87</v>
      </c>
      <c r="N78" s="28">
        <f t="shared" ref="N78" si="319">IF($E78&gt;=$J78,"Evolve now!",ROUNDUP(($J78-$E78)/4,0))</f>
        <v>13</v>
      </c>
      <c r="O78" s="29" t="str">
        <f t="shared" ref="O78" si="320">IFERROR(IF($E78&gt;=$K78,"Evolve now!",ROUNDUP(($K78-$E78)/4,0)),0)</f>
        <v>Evolve now!</v>
      </c>
      <c r="P78" s="24">
        <f t="shared" ref="P78" si="321">ROUND(IF($H78="",$F78*$L78,$F78*$H78),0)</f>
        <v>0</v>
      </c>
      <c r="Q78" s="24">
        <f t="shared" ref="Q78" si="322">ROUND(IF(AND($H78="",$I78=""),$F78*$L78*$M78,$F78*$H78*$I78),0)</f>
        <v>0</v>
      </c>
      <c r="R78" s="24">
        <f t="shared" ref="R78" si="323">ROUND(IF($I78="",G78*M78,$G78*$I78),0)</f>
        <v>0</v>
      </c>
    </row>
    <row r="79" spans="1:18" ht="12" customHeight="1" x14ac:dyDescent="0.2">
      <c r="E79" s="23"/>
      <c r="F79" s="28"/>
      <c r="G79" s="29"/>
    </row>
    <row r="80" spans="1:18" ht="12" customHeight="1" x14ac:dyDescent="0.2">
      <c r="E80" s="23"/>
      <c r="F80" s="28"/>
      <c r="G80" s="29"/>
    </row>
    <row r="81" spans="1:18" ht="12" customHeight="1" x14ac:dyDescent="0.2">
      <c r="E81" s="23"/>
      <c r="F81" s="57" t="str">
        <f t="shared" ref="F81" si="324">$B82</f>
        <v>Venonat</v>
      </c>
      <c r="G81" s="58" t="str">
        <f t="shared" ref="G81" si="325">C82</f>
        <v>Venomoth</v>
      </c>
      <c r="H81" s="57" t="str">
        <f t="shared" ref="H81" si="326">$B82</f>
        <v>Venonat</v>
      </c>
      <c r="I81" s="58" t="str">
        <f t="shared" ref="I81" si="327">$G81</f>
        <v>Venomoth</v>
      </c>
      <c r="J81" s="57" t="str">
        <f t="shared" ref="J81" si="328">$B82</f>
        <v>Venonat</v>
      </c>
      <c r="K81" s="58" t="str">
        <f t="shared" ref="K81" si="329">$G81</f>
        <v>Venomoth</v>
      </c>
      <c r="L81" s="57" t="str">
        <f t="shared" ref="L81" si="330">$B82</f>
        <v>Venonat</v>
      </c>
      <c r="M81" s="58" t="str">
        <f t="shared" ref="M81" si="331">$G81</f>
        <v>Venomoth</v>
      </c>
      <c r="N81" s="57" t="str">
        <f t="shared" ref="N81" si="332">$B82</f>
        <v>Venonat</v>
      </c>
      <c r="O81" s="58" t="str">
        <f t="shared" ref="O81" si="333">$G81</f>
        <v>Venomoth</v>
      </c>
      <c r="P81" s="59" t="str">
        <f t="shared" ref="P81" si="334">$B82&amp;" → "&amp;$G81</f>
        <v>Venonat → Venomoth</v>
      </c>
      <c r="Q81" s="59" t="str">
        <f t="shared" ref="Q81" si="335">$B82&amp;" → "&amp;$D82</f>
        <v>Venonat → 0</v>
      </c>
      <c r="R81" s="59" t="str">
        <f t="shared" ref="R81" si="336">$G81&amp;" → "&amp;$D82</f>
        <v>Venomoth → 0</v>
      </c>
    </row>
    <row r="82" spans="1:18" ht="12" customHeight="1" x14ac:dyDescent="0.2">
      <c r="A82">
        <v>48</v>
      </c>
      <c r="B82" s="24" t="str">
        <f>INDEX(Reference!$G$4:$G$75,MATCH($A82,Reference!$F$4:$F$75,0))</f>
        <v>Venonat</v>
      </c>
      <c r="C82" t="str">
        <f>INDEX(Reference!$H$4:$H$75,MATCH($B82,Reference!$G$4:$G$75,0))</f>
        <v>Venomoth</v>
      </c>
      <c r="D82" s="43">
        <f>INDEX(Reference!$I$4:$I$75,MATCH($B82,Reference!$G$4:$G$75,0))</f>
        <v>0</v>
      </c>
      <c r="E82" s="25"/>
      <c r="F82" s="26"/>
      <c r="G82" s="27"/>
      <c r="H82" s="26"/>
      <c r="I82" s="27"/>
      <c r="J82" s="28">
        <f>INDEX(Reference!$D$4:$D$74,MATCH(J81,Reference!$C$4:$C$74,0))</f>
        <v>50</v>
      </c>
      <c r="K82" s="29">
        <f>IFERROR(INDEX(Reference!$D$4:$D$75,MATCH(K81,Reference!$C$4:$C$75,0)),0)</f>
        <v>0</v>
      </c>
      <c r="L82" s="61">
        <f>INDEX(Reference!$T$4:$T$75,MATCH($A82,Reference!$F$4:$F$75,0))</f>
        <v>1.87</v>
      </c>
      <c r="M82" s="62">
        <f>INDEX(Reference!$T$4:$T$75,MATCH($A82,Reference!$F$4:$F$75,0)+1)</f>
        <v>2.76</v>
      </c>
      <c r="N82" s="28">
        <f t="shared" ref="N82" si="337">IF($E82&gt;=$J82,"Evolve now!",ROUNDUP(($J82-$E82)/4,0))</f>
        <v>13</v>
      </c>
      <c r="O82" s="29" t="str">
        <f t="shared" ref="O82" si="338">IFERROR(IF($E82&gt;=$K82,"Evolve now!",ROUNDUP(($K82-$E82)/4,0)),0)</f>
        <v>Evolve now!</v>
      </c>
      <c r="P82" s="24">
        <f t="shared" ref="P82" si="339">ROUND(IF($H82="",$F82*$L82,$F82*$H82),0)</f>
        <v>0</v>
      </c>
      <c r="Q82" s="24">
        <f t="shared" ref="Q82" si="340">ROUND(IF(AND($H82="",$I82=""),$F82*$L82*$M82,$F82*$H82*$I82),0)</f>
        <v>0</v>
      </c>
      <c r="R82" s="24">
        <f t="shared" ref="R82" si="341">ROUND(IF($I82="",G82*M82,$G82*$I82),0)</f>
        <v>0</v>
      </c>
    </row>
    <row r="83" spans="1:18" ht="12" customHeight="1" x14ac:dyDescent="0.2">
      <c r="E83" s="23"/>
      <c r="F83" s="28"/>
      <c r="G83" s="29"/>
    </row>
    <row r="84" spans="1:18" ht="12" customHeight="1" x14ac:dyDescent="0.2">
      <c r="E84" s="23"/>
      <c r="F84" s="28"/>
      <c r="G84" s="29"/>
    </row>
    <row r="85" spans="1:18" ht="12" customHeight="1" x14ac:dyDescent="0.2">
      <c r="E85" s="23"/>
      <c r="F85" s="57" t="str">
        <f t="shared" ref="F85" si="342">$B86</f>
        <v>Diglett</v>
      </c>
      <c r="G85" s="58" t="str">
        <f t="shared" ref="G85" si="343">C86</f>
        <v>Dugtrio</v>
      </c>
      <c r="H85" s="57" t="str">
        <f t="shared" ref="H85" si="344">$B86</f>
        <v>Diglett</v>
      </c>
      <c r="I85" s="58" t="str">
        <f t="shared" ref="I85" si="345">$G85</f>
        <v>Dugtrio</v>
      </c>
      <c r="J85" s="57" t="str">
        <f t="shared" ref="J85" si="346">$B86</f>
        <v>Diglett</v>
      </c>
      <c r="K85" s="58" t="str">
        <f t="shared" ref="K85" si="347">$G85</f>
        <v>Dugtrio</v>
      </c>
      <c r="L85" s="57" t="str">
        <f t="shared" ref="L85" si="348">$B86</f>
        <v>Diglett</v>
      </c>
      <c r="M85" s="58" t="str">
        <f t="shared" ref="M85" si="349">$G85</f>
        <v>Dugtrio</v>
      </c>
      <c r="N85" s="57" t="str">
        <f t="shared" ref="N85" si="350">$B86</f>
        <v>Diglett</v>
      </c>
      <c r="O85" s="58" t="str">
        <f t="shared" ref="O85" si="351">$G85</f>
        <v>Dugtrio</v>
      </c>
      <c r="P85" s="59" t="str">
        <f t="shared" ref="P85" si="352">$B86&amp;" → "&amp;$G85</f>
        <v>Diglett → Dugtrio</v>
      </c>
      <c r="Q85" s="59" t="str">
        <f t="shared" ref="Q85" si="353">$B86&amp;" → "&amp;$D86</f>
        <v>Diglett → 0</v>
      </c>
      <c r="R85" s="59" t="str">
        <f t="shared" ref="R85" si="354">$G85&amp;" → "&amp;$D86</f>
        <v>Dugtrio → 0</v>
      </c>
    </row>
    <row r="86" spans="1:18" ht="12" customHeight="1" x14ac:dyDescent="0.2">
      <c r="A86">
        <v>50</v>
      </c>
      <c r="B86" s="24" t="str">
        <f>INDEX(Reference!$G$4:$G$75,MATCH($A86,Reference!$F$4:$F$75,0))</f>
        <v>Diglett</v>
      </c>
      <c r="C86" t="str">
        <f>INDEX(Reference!$H$4:$H$75,MATCH($B86,Reference!$G$4:$G$75,0))</f>
        <v>Dugtrio</v>
      </c>
      <c r="D86" s="43">
        <f>INDEX(Reference!$I$4:$I$75,MATCH($B86,Reference!$G$4:$G$75,0))</f>
        <v>0</v>
      </c>
      <c r="E86" s="25"/>
      <c r="F86" s="26"/>
      <c r="G86" s="27"/>
      <c r="H86" s="26"/>
      <c r="I86" s="27"/>
      <c r="J86" s="28">
        <f>INDEX(Reference!$D$4:$D$74,MATCH(J85,Reference!$C$4:$C$74,0))</f>
        <v>50</v>
      </c>
      <c r="K86" s="29">
        <f>IFERROR(INDEX(Reference!$D$4:$D$75,MATCH(K85,Reference!$C$4:$C$75,0)),0)</f>
        <v>0</v>
      </c>
      <c r="L86" s="61">
        <f>INDEX(Reference!$T$4:$T$75,MATCH($A86,Reference!$F$4:$F$75,0))</f>
        <v>2.76</v>
      </c>
      <c r="M86" s="62">
        <f>INDEX(Reference!$T$4:$T$75,MATCH($A86,Reference!$F$4:$F$75,0)+1)</f>
        <v>2.2000000000000002</v>
      </c>
      <c r="N86" s="28">
        <f t="shared" ref="N86" si="355">IF($E86&gt;=$J86,"Evolve now!",ROUNDUP(($J86-$E86)/4,0))</f>
        <v>13</v>
      </c>
      <c r="O86" s="29" t="str">
        <f t="shared" ref="O86" si="356">IFERROR(IF($E86&gt;=$K86,"Evolve now!",ROUNDUP(($K86-$E86)/4,0)),0)</f>
        <v>Evolve now!</v>
      </c>
      <c r="P86" s="24">
        <f t="shared" ref="P86" si="357">ROUND(IF($H86="",$F86*$L86,$F86*$H86),0)</f>
        <v>0</v>
      </c>
      <c r="Q86" s="24">
        <f t="shared" ref="Q86" si="358">ROUND(IF(AND($H86="",$I86=""),$F86*$L86*$M86,$F86*$H86*$I86),0)</f>
        <v>0</v>
      </c>
      <c r="R86" s="24">
        <f t="shared" ref="R86" si="359">ROUND(IF($I86="",G86*M86,$G86*$I86),0)</f>
        <v>0</v>
      </c>
    </row>
    <row r="87" spans="1:18" ht="12" customHeight="1" x14ac:dyDescent="0.2">
      <c r="E87" s="23"/>
      <c r="F87" s="28"/>
      <c r="G87" s="29"/>
    </row>
    <row r="88" spans="1:18" ht="12" customHeight="1" x14ac:dyDescent="0.2">
      <c r="E88" s="23"/>
      <c r="F88" s="28"/>
      <c r="G88" s="29"/>
    </row>
    <row r="89" spans="1:18" ht="12" customHeight="1" x14ac:dyDescent="0.2">
      <c r="E89" s="23"/>
      <c r="F89" s="57" t="str">
        <f t="shared" ref="F89" si="360">$B90</f>
        <v>Meowth</v>
      </c>
      <c r="G89" s="58" t="str">
        <f t="shared" ref="G89" si="361">C90</f>
        <v>Persian</v>
      </c>
      <c r="H89" s="57" t="str">
        <f t="shared" ref="H89" si="362">$B90</f>
        <v>Meowth</v>
      </c>
      <c r="I89" s="58" t="str">
        <f t="shared" ref="I89" si="363">$G89</f>
        <v>Persian</v>
      </c>
      <c r="J89" s="57" t="str">
        <f t="shared" ref="J89" si="364">$B90</f>
        <v>Meowth</v>
      </c>
      <c r="K89" s="58" t="str">
        <f t="shared" ref="K89" si="365">$G89</f>
        <v>Persian</v>
      </c>
      <c r="L89" s="57" t="str">
        <f t="shared" ref="L89" si="366">$B90</f>
        <v>Meowth</v>
      </c>
      <c r="M89" s="58" t="str">
        <f t="shared" ref="M89" si="367">$G89</f>
        <v>Persian</v>
      </c>
      <c r="N89" s="57" t="str">
        <f t="shared" ref="N89" si="368">$B90</f>
        <v>Meowth</v>
      </c>
      <c r="O89" s="58" t="str">
        <f t="shared" ref="O89" si="369">$G89</f>
        <v>Persian</v>
      </c>
      <c r="P89" s="59" t="str">
        <f t="shared" ref="P89" si="370">$B90&amp;" → "&amp;$G89</f>
        <v>Meowth → Persian</v>
      </c>
      <c r="Q89" s="59" t="str">
        <f t="shared" ref="Q89" si="371">$B90&amp;" → "&amp;$D90</f>
        <v>Meowth → 0</v>
      </c>
      <c r="R89" s="59" t="str">
        <f t="shared" ref="R89" si="372">$G89&amp;" → "&amp;$D90</f>
        <v>Persian → 0</v>
      </c>
    </row>
    <row r="90" spans="1:18" ht="12" customHeight="1" x14ac:dyDescent="0.2">
      <c r="A90">
        <v>52</v>
      </c>
      <c r="B90" s="24" t="str">
        <f>INDEX(Reference!$G$4:$G$75,MATCH($A90,Reference!$F$4:$F$75,0))</f>
        <v>Meowth</v>
      </c>
      <c r="C90" t="str">
        <f>INDEX(Reference!$H$4:$H$75,MATCH($B90,Reference!$G$4:$G$75,0))</f>
        <v>Persian</v>
      </c>
      <c r="D90" s="43">
        <f>INDEX(Reference!$I$4:$I$75,MATCH($B90,Reference!$G$4:$G$75,0))</f>
        <v>0</v>
      </c>
      <c r="E90" s="25"/>
      <c r="F90" s="26"/>
      <c r="G90" s="27"/>
      <c r="H90" s="26"/>
      <c r="I90" s="27"/>
      <c r="J90" s="28">
        <f>INDEX(Reference!$D$4:$D$74,MATCH(J89,Reference!$C$4:$C$74,0))</f>
        <v>50</v>
      </c>
      <c r="K90" s="29">
        <f>IFERROR(INDEX(Reference!$D$4:$D$75,MATCH(K89,Reference!$C$4:$C$75,0)),0)</f>
        <v>0</v>
      </c>
      <c r="L90" s="61">
        <f>INDEX(Reference!$T$4:$T$75,MATCH($A90,Reference!$F$4:$F$75,0))</f>
        <v>2.2000000000000002</v>
      </c>
      <c r="M90" s="62">
        <f>INDEX(Reference!$T$4:$T$75,MATCH($A90,Reference!$F$4:$F$75,0)+1)</f>
        <v>2.2599999999999998</v>
      </c>
      <c r="N90" s="28">
        <f t="shared" ref="N90" si="373">IF($E90&gt;=$J90,"Evolve now!",ROUNDUP(($J90-$E90)/4,0))</f>
        <v>13</v>
      </c>
      <c r="O90" s="29" t="str">
        <f t="shared" ref="O90" si="374">IFERROR(IF($E90&gt;=$K90,"Evolve now!",ROUNDUP(($K90-$E90)/4,0)),0)</f>
        <v>Evolve now!</v>
      </c>
      <c r="P90" s="24">
        <f t="shared" ref="P90" si="375">ROUND(IF($H90="",$F90*$L90,$F90*$H90),0)</f>
        <v>0</v>
      </c>
      <c r="Q90" s="24">
        <f t="shared" ref="Q90" si="376">ROUND(IF(AND($H90="",$I90=""),$F90*$L90*$M90,$F90*$H90*$I90),0)</f>
        <v>0</v>
      </c>
      <c r="R90" s="24">
        <f t="shared" ref="R90" si="377">ROUND(IF($I90="",G90*M90,$G90*$I90),0)</f>
        <v>0</v>
      </c>
    </row>
    <row r="91" spans="1:18" ht="12" customHeight="1" x14ac:dyDescent="0.2">
      <c r="E91" s="23"/>
      <c r="F91" s="28"/>
      <c r="G91" s="29"/>
    </row>
    <row r="92" spans="1:18" ht="12" customHeight="1" x14ac:dyDescent="0.2">
      <c r="E92" s="23"/>
      <c r="F92" s="28"/>
      <c r="G92" s="29"/>
    </row>
    <row r="93" spans="1:18" ht="12" customHeight="1" x14ac:dyDescent="0.2">
      <c r="E93" s="23"/>
      <c r="F93" s="57" t="str">
        <f t="shared" ref="F93" si="378">$B94</f>
        <v>Psyduck</v>
      </c>
      <c r="G93" s="58" t="str">
        <f t="shared" ref="G93" si="379">C94</f>
        <v>Golduck</v>
      </c>
      <c r="H93" s="57" t="str">
        <f t="shared" ref="H93" si="380">$B94</f>
        <v>Psyduck</v>
      </c>
      <c r="I93" s="58" t="str">
        <f t="shared" ref="I93" si="381">$G93</f>
        <v>Golduck</v>
      </c>
      <c r="J93" s="57" t="str">
        <f t="shared" ref="J93" si="382">$B94</f>
        <v>Psyduck</v>
      </c>
      <c r="K93" s="58" t="str">
        <f t="shared" ref="K93" si="383">$G93</f>
        <v>Golduck</v>
      </c>
      <c r="L93" s="57" t="str">
        <f t="shared" ref="L93" si="384">$B94</f>
        <v>Psyduck</v>
      </c>
      <c r="M93" s="58" t="str">
        <f t="shared" ref="M93" si="385">$G93</f>
        <v>Golduck</v>
      </c>
      <c r="N93" s="57" t="str">
        <f t="shared" ref="N93" si="386">$B94</f>
        <v>Psyduck</v>
      </c>
      <c r="O93" s="58" t="str">
        <f t="shared" ref="O93" si="387">$G93</f>
        <v>Golduck</v>
      </c>
      <c r="P93" s="59" t="str">
        <f t="shared" ref="P93" si="388">$B94&amp;" → "&amp;$G93</f>
        <v>Psyduck → Golduck</v>
      </c>
      <c r="Q93" s="59" t="str">
        <f t="shared" ref="Q93" si="389">$B94&amp;" → "&amp;$D94</f>
        <v>Psyduck → 0</v>
      </c>
      <c r="R93" s="59" t="str">
        <f t="shared" ref="R93" si="390">$G93&amp;" → "&amp;$D94</f>
        <v>Golduck → 0</v>
      </c>
    </row>
    <row r="94" spans="1:18" ht="12" customHeight="1" x14ac:dyDescent="0.2">
      <c r="A94">
        <v>54</v>
      </c>
      <c r="B94" s="24" t="str">
        <f>INDEX(Reference!$G$4:$G$75,MATCH($A94,Reference!$F$4:$F$75,0))</f>
        <v>Psyduck</v>
      </c>
      <c r="C94" t="str">
        <f>INDEX(Reference!$H$4:$H$75,MATCH($B94,Reference!$G$4:$G$75,0))</f>
        <v>Golduck</v>
      </c>
      <c r="D94" s="43">
        <f>INDEX(Reference!$I$4:$I$75,MATCH($B94,Reference!$G$4:$G$75,0))</f>
        <v>0</v>
      </c>
      <c r="E94" s="25"/>
      <c r="F94" s="26"/>
      <c r="G94" s="27"/>
      <c r="H94" s="26"/>
      <c r="I94" s="27"/>
      <c r="J94" s="28">
        <f>INDEX(Reference!$D$4:$D$74,MATCH(J93,Reference!$C$4:$C$74,0))</f>
        <v>50</v>
      </c>
      <c r="K94" s="29">
        <f>IFERROR(INDEX(Reference!$D$4:$D$75,MATCH(K93,Reference!$C$4:$C$75,0)),0)</f>
        <v>0</v>
      </c>
      <c r="L94" s="61">
        <f>INDEX(Reference!$T$4:$T$75,MATCH($A94,Reference!$F$4:$F$75,0))</f>
        <v>2.2599999999999998</v>
      </c>
      <c r="M94" s="62">
        <f>INDEX(Reference!$T$4:$T$75,MATCH($A94,Reference!$F$4:$F$75,0)+1)</f>
        <v>2.19</v>
      </c>
      <c r="N94" s="28">
        <f t="shared" ref="N94" si="391">IF($E94&gt;=$J94,"Evolve now!",ROUNDUP(($J94-$E94)/4,0))</f>
        <v>13</v>
      </c>
      <c r="O94" s="29" t="str">
        <f t="shared" ref="O94" si="392">IFERROR(IF($E94&gt;=$K94,"Evolve now!",ROUNDUP(($K94-$E94)/4,0)),0)</f>
        <v>Evolve now!</v>
      </c>
      <c r="P94" s="24">
        <f t="shared" ref="P94" si="393">ROUND(IF($H94="",$F94*$L94,$F94*$H94),0)</f>
        <v>0</v>
      </c>
      <c r="Q94" s="24">
        <f t="shared" ref="Q94" si="394">ROUND(IF(AND($H94="",$I94=""),$F94*$L94*$M94,$F94*$H94*$I94),0)</f>
        <v>0</v>
      </c>
      <c r="R94" s="24">
        <f t="shared" ref="R94" si="395">ROUND(IF($I94="",G94*M94,$G94*$I94),0)</f>
        <v>0</v>
      </c>
    </row>
    <row r="95" spans="1:18" ht="12" customHeight="1" x14ac:dyDescent="0.2">
      <c r="E95" s="23"/>
      <c r="F95" s="28"/>
      <c r="G95" s="29"/>
    </row>
    <row r="96" spans="1:18" ht="12" customHeight="1" x14ac:dyDescent="0.2">
      <c r="E96" s="23"/>
      <c r="F96" s="28"/>
      <c r="G96" s="29"/>
    </row>
    <row r="97" spans="1:18" ht="12" customHeight="1" x14ac:dyDescent="0.2">
      <c r="E97" s="23"/>
      <c r="F97" s="57" t="str">
        <f t="shared" ref="F97" si="396">$B98</f>
        <v>Mankey</v>
      </c>
      <c r="G97" s="58" t="str">
        <f t="shared" ref="G97" si="397">C98</f>
        <v>Primeape</v>
      </c>
      <c r="H97" s="57" t="str">
        <f t="shared" ref="H97" si="398">$B98</f>
        <v>Mankey</v>
      </c>
      <c r="I97" s="58" t="str">
        <f t="shared" ref="I97" si="399">$G97</f>
        <v>Primeape</v>
      </c>
      <c r="J97" s="57" t="str">
        <f t="shared" ref="J97" si="400">$B98</f>
        <v>Mankey</v>
      </c>
      <c r="K97" s="58" t="str">
        <f t="shared" ref="K97" si="401">$G97</f>
        <v>Primeape</v>
      </c>
      <c r="L97" s="57" t="str">
        <f t="shared" ref="L97" si="402">$B98</f>
        <v>Mankey</v>
      </c>
      <c r="M97" s="58" t="str">
        <f t="shared" ref="M97" si="403">$G97</f>
        <v>Primeape</v>
      </c>
      <c r="N97" s="57" t="str">
        <f t="shared" ref="N97" si="404">$B98</f>
        <v>Mankey</v>
      </c>
      <c r="O97" s="58" t="str">
        <f t="shared" ref="O97" si="405">$G97</f>
        <v>Primeape</v>
      </c>
      <c r="P97" s="59" t="str">
        <f t="shared" ref="P97" si="406">$B98&amp;" → "&amp;$G97</f>
        <v>Mankey → Primeape</v>
      </c>
      <c r="Q97" s="59" t="str">
        <f t="shared" ref="Q97" si="407">$B98&amp;" → "&amp;$D98</f>
        <v>Mankey → 0</v>
      </c>
      <c r="R97" s="59" t="str">
        <f t="shared" ref="R97" si="408">$G97&amp;" → "&amp;$D98</f>
        <v>Primeape → 0</v>
      </c>
    </row>
    <row r="98" spans="1:18" ht="12" customHeight="1" x14ac:dyDescent="0.2">
      <c r="A98">
        <v>56</v>
      </c>
      <c r="B98" s="24" t="str">
        <f>INDEX(Reference!$G$4:$G$75,MATCH($A98,Reference!$F$4:$F$75,0))</f>
        <v>Mankey</v>
      </c>
      <c r="C98" t="str">
        <f>INDEX(Reference!$H$4:$H$75,MATCH($B98,Reference!$G$4:$G$75,0))</f>
        <v>Primeape</v>
      </c>
      <c r="D98" s="43">
        <f>INDEX(Reference!$I$4:$I$75,MATCH($B98,Reference!$G$4:$G$75,0))</f>
        <v>0</v>
      </c>
      <c r="E98" s="25"/>
      <c r="F98" s="26"/>
      <c r="G98" s="27"/>
      <c r="H98" s="26"/>
      <c r="I98" s="27"/>
      <c r="J98" s="28">
        <f>INDEX(Reference!$D$4:$D$74,MATCH(J97,Reference!$C$4:$C$74,0))</f>
        <v>50</v>
      </c>
      <c r="K98" s="29">
        <f>IFERROR(INDEX(Reference!$D$4:$D$75,MATCH(K97,Reference!$C$4:$C$75,0)),0)</f>
        <v>0</v>
      </c>
      <c r="L98" s="61">
        <f>INDEX(Reference!$T$4:$T$75,MATCH($A98,Reference!$F$4:$F$75,0))</f>
        <v>2.19</v>
      </c>
      <c r="M98" s="62">
        <f>INDEX(Reference!$T$4:$T$75,MATCH($A98,Reference!$F$4:$F$75,0)+1)</f>
        <v>2.2799999999999998</v>
      </c>
      <c r="N98" s="28">
        <f t="shared" ref="N98" si="409">IF($E98&gt;=$J98,"Evolve now!",ROUNDUP(($J98-$E98)/4,0))</f>
        <v>13</v>
      </c>
      <c r="O98" s="29" t="str">
        <f t="shared" ref="O98" si="410">IFERROR(IF($E98&gt;=$K98,"Evolve now!",ROUNDUP(($K98-$E98)/4,0)),0)</f>
        <v>Evolve now!</v>
      </c>
      <c r="P98" s="24">
        <f t="shared" ref="P98" si="411">ROUND(IF($H98="",$F98*$L98,$F98*$H98),0)</f>
        <v>0</v>
      </c>
      <c r="Q98" s="24">
        <f t="shared" ref="Q98" si="412">ROUND(IF(AND($H98="",$I98=""),$F98*$L98*$M98,$F98*$H98*$I98),0)</f>
        <v>0</v>
      </c>
      <c r="R98" s="24">
        <f t="shared" ref="R98" si="413">ROUND(IF($I98="",G98*M98,$G98*$I98),0)</f>
        <v>0</v>
      </c>
    </row>
    <row r="99" spans="1:18" ht="12" customHeight="1" x14ac:dyDescent="0.2">
      <c r="E99" s="23"/>
      <c r="F99" s="28"/>
      <c r="G99" s="29"/>
    </row>
    <row r="100" spans="1:18" ht="12" customHeight="1" x14ac:dyDescent="0.2">
      <c r="E100" s="23"/>
      <c r="F100" s="28"/>
      <c r="G100" s="29"/>
    </row>
    <row r="101" spans="1:18" ht="12" customHeight="1" x14ac:dyDescent="0.2">
      <c r="E101" s="23"/>
      <c r="F101" s="57" t="str">
        <f t="shared" ref="F101" si="414">$B102</f>
        <v>Growlithe</v>
      </c>
      <c r="G101" s="58" t="str">
        <f t="shared" ref="G101" si="415">C102</f>
        <v>Arcanine</v>
      </c>
      <c r="H101" s="57" t="str">
        <f t="shared" ref="H101" si="416">$B102</f>
        <v>Growlithe</v>
      </c>
      <c r="I101" s="58" t="str">
        <f t="shared" ref="I101" si="417">$G101</f>
        <v>Arcanine</v>
      </c>
      <c r="J101" s="57" t="str">
        <f t="shared" ref="J101" si="418">$B102</f>
        <v>Growlithe</v>
      </c>
      <c r="K101" s="58" t="str">
        <f t="shared" ref="K101" si="419">$G101</f>
        <v>Arcanine</v>
      </c>
      <c r="L101" s="57" t="str">
        <f t="shared" ref="L101" si="420">$B102</f>
        <v>Growlithe</v>
      </c>
      <c r="M101" s="58" t="str">
        <f t="shared" ref="M101" si="421">$G101</f>
        <v>Arcanine</v>
      </c>
      <c r="N101" s="57" t="str">
        <f t="shared" ref="N101" si="422">$B102</f>
        <v>Growlithe</v>
      </c>
      <c r="O101" s="58" t="str">
        <f t="shared" ref="O101" si="423">$G101</f>
        <v>Arcanine</v>
      </c>
      <c r="P101" s="59" t="str">
        <f t="shared" ref="P101" si="424">$B102&amp;" → "&amp;$G101</f>
        <v>Growlithe → Arcanine</v>
      </c>
      <c r="Q101" s="59" t="str">
        <f t="shared" ref="Q101" si="425">$B102&amp;" → "&amp;$D102</f>
        <v>Growlithe → 0</v>
      </c>
      <c r="R101" s="59" t="str">
        <f t="shared" ref="R101" si="426">$G101&amp;" → "&amp;$D102</f>
        <v>Arcanine → 0</v>
      </c>
    </row>
    <row r="102" spans="1:18" ht="12" customHeight="1" x14ac:dyDescent="0.2">
      <c r="A102">
        <v>58</v>
      </c>
      <c r="B102" s="24" t="str">
        <f>INDEX(Reference!$G$4:$G$75,MATCH($A102,Reference!$F$4:$F$75,0))</f>
        <v>Growlithe</v>
      </c>
      <c r="C102" t="str">
        <f>INDEX(Reference!$H$4:$H$75,MATCH($B102,Reference!$G$4:$G$75,0))</f>
        <v>Arcanine</v>
      </c>
      <c r="D102" s="43">
        <f>INDEX(Reference!$I$4:$I$75,MATCH($B102,Reference!$G$4:$G$75,0))</f>
        <v>0</v>
      </c>
      <c r="E102" s="25"/>
      <c r="F102" s="26"/>
      <c r="G102" s="27"/>
      <c r="H102" s="26"/>
      <c r="I102" s="27"/>
      <c r="J102" s="28">
        <f>INDEX(Reference!$D$4:$D$74,MATCH(J101,Reference!$C$4:$C$74,0))</f>
        <v>50</v>
      </c>
      <c r="K102" s="29">
        <f>IFERROR(INDEX(Reference!$D$4:$D$75,MATCH(K101,Reference!$C$4:$C$75,0)),0)</f>
        <v>0</v>
      </c>
      <c r="L102" s="61">
        <f>INDEX(Reference!$T$4:$T$75,MATCH($A102,Reference!$F$4:$F$75,0))</f>
        <v>2.2799999999999998</v>
      </c>
      <c r="M102" s="62">
        <f>INDEX(Reference!$T$4:$T$75,MATCH($A102,Reference!$F$4:$F$75,0)+1)</f>
        <v>1.72</v>
      </c>
      <c r="N102" s="28">
        <f t="shared" ref="N102" si="427">IF($E102&gt;=$J102,"Evolve now!",ROUNDUP(($J102-$E102)/4,0))</f>
        <v>13</v>
      </c>
      <c r="O102" s="29" t="str">
        <f t="shared" ref="O102" si="428">IFERROR(IF($E102&gt;=$K102,"Evolve now!",ROUNDUP(($K102-$E102)/4,0)),0)</f>
        <v>Evolve now!</v>
      </c>
      <c r="P102" s="24">
        <f t="shared" ref="P102" si="429">ROUND(IF($H102="",$F102*$L102,$F102*$H102),0)</f>
        <v>0</v>
      </c>
      <c r="Q102" s="24">
        <f t="shared" ref="Q102" si="430">ROUND(IF(AND($H102="",$I102=""),$F102*$L102*$M102,$F102*$H102*$I102),0)</f>
        <v>0</v>
      </c>
      <c r="R102" s="24">
        <f t="shared" ref="R102" si="431">ROUND(IF($I102="",G102*M102,$G102*$I102),0)</f>
        <v>0</v>
      </c>
    </row>
    <row r="103" spans="1:18" ht="12" customHeight="1" x14ac:dyDescent="0.2">
      <c r="E103" s="23"/>
      <c r="F103" s="28"/>
      <c r="G103" s="29"/>
    </row>
    <row r="104" spans="1:18" ht="12" customHeight="1" x14ac:dyDescent="0.2">
      <c r="E104" s="23"/>
      <c r="F104" s="28"/>
      <c r="G104" s="29"/>
    </row>
    <row r="105" spans="1:18" ht="12" customHeight="1" x14ac:dyDescent="0.2">
      <c r="E105" s="23"/>
      <c r="F105" s="57" t="str">
        <f t="shared" ref="F105" si="432">$B106</f>
        <v>Poliwag</v>
      </c>
      <c r="G105" s="58" t="str">
        <f t="shared" ref="G105" si="433">C106</f>
        <v>Poliwhirl</v>
      </c>
      <c r="H105" s="57" t="str">
        <f t="shared" ref="H105" si="434">$B106</f>
        <v>Poliwag</v>
      </c>
      <c r="I105" s="58" t="str">
        <f t="shared" ref="I105" si="435">$G105</f>
        <v>Poliwhirl</v>
      </c>
      <c r="J105" s="57" t="str">
        <f t="shared" ref="J105" si="436">$B106</f>
        <v>Poliwag</v>
      </c>
      <c r="K105" s="58" t="str">
        <f t="shared" ref="K105" si="437">$G105</f>
        <v>Poliwhirl</v>
      </c>
      <c r="L105" s="57" t="str">
        <f t="shared" ref="L105" si="438">$B106</f>
        <v>Poliwag</v>
      </c>
      <c r="M105" s="58" t="str">
        <f t="shared" ref="M105" si="439">$G105</f>
        <v>Poliwhirl</v>
      </c>
      <c r="N105" s="57" t="str">
        <f t="shared" ref="N105" si="440">$B106</f>
        <v>Poliwag</v>
      </c>
      <c r="O105" s="58" t="str">
        <f t="shared" ref="O105" si="441">$G105</f>
        <v>Poliwhirl</v>
      </c>
      <c r="P105" s="59" t="str">
        <f t="shared" ref="P105" si="442">$B106&amp;" → "&amp;$G105</f>
        <v>Poliwag → Poliwhirl</v>
      </c>
      <c r="Q105" s="59" t="str">
        <f t="shared" ref="Q105" si="443">$B106&amp;" → "&amp;$D106</f>
        <v>Poliwag → Poliwrath</v>
      </c>
      <c r="R105" s="59" t="str">
        <f t="shared" ref="R105" si="444">$G105&amp;" → "&amp;$D106</f>
        <v>Poliwhirl → Poliwrath</v>
      </c>
    </row>
    <row r="106" spans="1:18" ht="12" customHeight="1" x14ac:dyDescent="0.2">
      <c r="A106">
        <v>60</v>
      </c>
      <c r="B106" s="24" t="str">
        <f>INDEX(Reference!$G$4:$G$75,MATCH($A106,Reference!$F$4:$F$75,0))</f>
        <v>Poliwag</v>
      </c>
      <c r="C106" t="str">
        <f>INDEX(Reference!$H$4:$H$75,MATCH($B106,Reference!$G$4:$G$75,0))</f>
        <v>Poliwhirl</v>
      </c>
      <c r="D106" s="43" t="str">
        <f>INDEX(Reference!$I$4:$I$75,MATCH($B106,Reference!$G$4:$G$75,0))</f>
        <v>Poliwrath</v>
      </c>
      <c r="E106" s="25"/>
      <c r="F106" s="26"/>
      <c r="G106" s="27"/>
      <c r="H106" s="26"/>
      <c r="I106" s="27"/>
      <c r="J106" s="28">
        <f>INDEX(Reference!$D$4:$D$74,MATCH(J105,Reference!$C$4:$C$74,0))</f>
        <v>25</v>
      </c>
      <c r="K106" s="29">
        <f>IFERROR(INDEX(Reference!$D$4:$D$75,MATCH(K105,Reference!$C$4:$C$75,0)),0)</f>
        <v>100</v>
      </c>
      <c r="L106" s="61">
        <f>INDEX(Reference!$T$4:$T$75,MATCH($A106,Reference!$F$4:$F$75,0))</f>
        <v>1.72</v>
      </c>
      <c r="M106" s="62">
        <f>INDEX(Reference!$T$4:$T$75,MATCH($A106,Reference!$F$4:$F$75,0)+1)</f>
        <v>1.9</v>
      </c>
      <c r="N106" s="28">
        <f t="shared" ref="N106" si="445">IF($E106&gt;=$J106,"Evolve now!",ROUNDUP(($J106-$E106)/4,0))</f>
        <v>7</v>
      </c>
      <c r="O106" s="29">
        <f t="shared" ref="O106" si="446">IFERROR(IF($E106&gt;=$K106,"Evolve now!",ROUNDUP(($K106-$E106)/4,0)),0)</f>
        <v>25</v>
      </c>
      <c r="P106" s="24">
        <f t="shared" ref="P106" si="447">ROUND(IF($H106="",$F106*$L106,$F106*$H106),0)</f>
        <v>0</v>
      </c>
      <c r="Q106" s="24">
        <f t="shared" ref="Q106" si="448">ROUND(IF(AND($H106="",$I106=""),$F106*$L106*$M106,$F106*$H106*$I106),0)</f>
        <v>0</v>
      </c>
      <c r="R106" s="24">
        <f t="shared" ref="R106" si="449">ROUND(IF($I106="",G106*M106,$G106*$I106),0)</f>
        <v>0</v>
      </c>
    </row>
    <row r="107" spans="1:18" ht="12" customHeight="1" x14ac:dyDescent="0.2">
      <c r="E107" s="23"/>
      <c r="F107" s="28"/>
      <c r="G107" s="29"/>
    </row>
    <row r="108" spans="1:18" ht="12" customHeight="1" x14ac:dyDescent="0.2">
      <c r="E108" s="23"/>
      <c r="F108" s="28"/>
      <c r="G108" s="29"/>
    </row>
    <row r="109" spans="1:18" ht="12" customHeight="1" x14ac:dyDescent="0.2">
      <c r="E109" s="23"/>
      <c r="F109" s="57" t="str">
        <f t="shared" ref="F109" si="450">$B110</f>
        <v>Abra</v>
      </c>
      <c r="G109" s="58" t="str">
        <f t="shared" ref="G109" si="451">C110</f>
        <v>Kadabra</v>
      </c>
      <c r="H109" s="57" t="str">
        <f t="shared" ref="H109" si="452">$B110</f>
        <v>Abra</v>
      </c>
      <c r="I109" s="58" t="str">
        <f t="shared" ref="I109" si="453">$G109</f>
        <v>Kadabra</v>
      </c>
      <c r="J109" s="57" t="str">
        <f t="shared" ref="J109" si="454">$B110</f>
        <v>Abra</v>
      </c>
      <c r="K109" s="58" t="str">
        <f t="shared" ref="K109" si="455">$G109</f>
        <v>Kadabra</v>
      </c>
      <c r="L109" s="57" t="str">
        <f t="shared" ref="L109" si="456">$B110</f>
        <v>Abra</v>
      </c>
      <c r="M109" s="58" t="str">
        <f t="shared" ref="M109" si="457">$G109</f>
        <v>Kadabra</v>
      </c>
      <c r="N109" s="57" t="str">
        <f t="shared" ref="N109" si="458">$B110</f>
        <v>Abra</v>
      </c>
      <c r="O109" s="58" t="str">
        <f t="shared" ref="O109" si="459">$G109</f>
        <v>Kadabra</v>
      </c>
      <c r="P109" s="59" t="str">
        <f t="shared" ref="P109" si="460">$B110&amp;" → "&amp;$G109</f>
        <v>Abra → Kadabra</v>
      </c>
      <c r="Q109" s="59" t="str">
        <f t="shared" ref="Q109" si="461">$B110&amp;" → "&amp;$D110</f>
        <v>Abra → Alakazam</v>
      </c>
      <c r="R109" s="59" t="str">
        <f t="shared" ref="R109" si="462">$G109&amp;" → "&amp;$D110</f>
        <v>Kadabra → Alakazam</v>
      </c>
    </row>
    <row r="110" spans="1:18" ht="12" customHeight="1" x14ac:dyDescent="0.2">
      <c r="A110">
        <v>63</v>
      </c>
      <c r="B110" s="24" t="str">
        <f>INDEX(Reference!$G$4:$G$75,MATCH($A110,Reference!$F$4:$F$75,0))</f>
        <v>Abra</v>
      </c>
      <c r="C110" t="str">
        <f>INDEX(Reference!$H$4:$H$75,MATCH($B110,Reference!$G$4:$G$75,0))</f>
        <v>Kadabra</v>
      </c>
      <c r="D110" s="43" t="str">
        <f>INDEX(Reference!$I$4:$I$75,MATCH($B110,Reference!$G$4:$G$75,0))</f>
        <v>Alakazam</v>
      </c>
      <c r="E110" s="25"/>
      <c r="F110" s="26"/>
      <c r="G110" s="27"/>
      <c r="H110" s="26"/>
      <c r="I110" s="27"/>
      <c r="J110" s="28">
        <f>INDEX(Reference!$D$4:$D$74,MATCH(J109,Reference!$C$4:$C$74,0))</f>
        <v>25</v>
      </c>
      <c r="K110" s="29">
        <f>IFERROR(INDEX(Reference!$D$4:$D$75,MATCH(K109,Reference!$C$4:$C$75,0)),0)</f>
        <v>100</v>
      </c>
      <c r="L110" s="61">
        <f>INDEX(Reference!$T$4:$T$75,MATCH($A110,Reference!$F$4:$F$75,0))</f>
        <v>2</v>
      </c>
      <c r="M110" s="62">
        <f>INDEX(Reference!$T$4:$T$75,MATCH($A110,Reference!$F$4:$F$75,0)+1)</f>
        <v>1.74</v>
      </c>
      <c r="N110" s="28">
        <f t="shared" ref="N110" si="463">IF($E110&gt;=$J110,"Evolve now!",ROUNDUP(($J110-$E110)/4,0))</f>
        <v>7</v>
      </c>
      <c r="O110" s="29">
        <f t="shared" ref="O110" si="464">IFERROR(IF($E110&gt;=$K110,"Evolve now!",ROUNDUP(($K110-$E110)/4,0)),0)</f>
        <v>25</v>
      </c>
      <c r="P110" s="24">
        <f t="shared" ref="P110" si="465">ROUND(IF($H110="",$F110*$L110,$F110*$H110),0)</f>
        <v>0</v>
      </c>
      <c r="Q110" s="24">
        <f t="shared" ref="Q110" si="466">ROUND(IF(AND($H110="",$I110=""),$F110*$L110*$M110,$F110*$H110*$I110),0)</f>
        <v>0</v>
      </c>
      <c r="R110" s="24">
        <f t="shared" ref="R110" si="467">ROUND(IF($I110="",G110*M110,$G110*$I110),0)</f>
        <v>0</v>
      </c>
    </row>
    <row r="111" spans="1:18" ht="12" customHeight="1" x14ac:dyDescent="0.2">
      <c r="E111" s="23"/>
      <c r="F111" s="28"/>
      <c r="G111" s="29"/>
    </row>
    <row r="112" spans="1:18" ht="12" customHeight="1" x14ac:dyDescent="0.2">
      <c r="E112" s="23"/>
      <c r="F112" s="28"/>
      <c r="G112" s="29"/>
    </row>
    <row r="113" spans="1:18" ht="12" customHeight="1" x14ac:dyDescent="0.2">
      <c r="E113" s="23"/>
      <c r="F113" s="57" t="str">
        <f t="shared" ref="F113" si="468">$B114</f>
        <v>Machop</v>
      </c>
      <c r="G113" s="58" t="str">
        <f t="shared" ref="G113" si="469">C114</f>
        <v>Machoke</v>
      </c>
      <c r="H113" s="57" t="str">
        <f t="shared" ref="H113" si="470">$B114</f>
        <v>Machop</v>
      </c>
      <c r="I113" s="58" t="str">
        <f t="shared" ref="I113" si="471">$G113</f>
        <v>Machoke</v>
      </c>
      <c r="J113" s="57" t="str">
        <f t="shared" ref="J113" si="472">$B114</f>
        <v>Machop</v>
      </c>
      <c r="K113" s="58" t="str">
        <f t="shared" ref="K113" si="473">$G113</f>
        <v>Machoke</v>
      </c>
      <c r="L113" s="57" t="str">
        <f t="shared" ref="L113" si="474">$B114</f>
        <v>Machop</v>
      </c>
      <c r="M113" s="58" t="str">
        <f t="shared" ref="M113" si="475">$G113</f>
        <v>Machoke</v>
      </c>
      <c r="N113" s="57" t="str">
        <f t="shared" ref="N113" si="476">$B114</f>
        <v>Machop</v>
      </c>
      <c r="O113" s="58" t="str">
        <f t="shared" ref="O113" si="477">$G113</f>
        <v>Machoke</v>
      </c>
      <c r="P113" s="59" t="str">
        <f t="shared" ref="P113" si="478">$B114&amp;" → "&amp;$G113</f>
        <v>Machop → Machoke</v>
      </c>
      <c r="Q113" s="59" t="str">
        <f t="shared" ref="Q113" si="479">$B114&amp;" → "&amp;$D114</f>
        <v>Machop → Machamp</v>
      </c>
      <c r="R113" s="59" t="str">
        <f t="shared" ref="R113" si="480">$G113&amp;" → "&amp;$D114</f>
        <v>Machoke → Machamp</v>
      </c>
    </row>
    <row r="114" spans="1:18" ht="12" customHeight="1" x14ac:dyDescent="0.2">
      <c r="A114">
        <v>66</v>
      </c>
      <c r="B114" s="24" t="str">
        <f>INDEX(Reference!$G$4:$G$75,MATCH($A114,Reference!$F$4:$F$75,0))</f>
        <v>Machop</v>
      </c>
      <c r="C114" t="str">
        <f>INDEX(Reference!$H$4:$H$75,MATCH($B114,Reference!$G$4:$G$75,0))</f>
        <v>Machoke</v>
      </c>
      <c r="D114" s="43" t="str">
        <f>INDEX(Reference!$I$4:$I$75,MATCH($B114,Reference!$G$4:$G$75,0))</f>
        <v>Machamp</v>
      </c>
      <c r="E114" s="25"/>
      <c r="F114" s="26"/>
      <c r="G114" s="27"/>
      <c r="H114" s="26"/>
      <c r="I114" s="27"/>
      <c r="J114" s="28">
        <f>INDEX(Reference!$D$4:$D$74,MATCH(J113,Reference!$C$4:$C$74,0))</f>
        <v>25</v>
      </c>
      <c r="K114" s="29">
        <f>IFERROR(INDEX(Reference!$D$4:$D$75,MATCH(K113,Reference!$C$4:$C$75,0)),0)</f>
        <v>100</v>
      </c>
      <c r="L114" s="61">
        <f>INDEX(Reference!$T$4:$T$75,MATCH($A114,Reference!$F$4:$F$75,0))</f>
        <v>1.65</v>
      </c>
      <c r="M114" s="62">
        <f>INDEX(Reference!$T$4:$T$75,MATCH($A114,Reference!$F$4:$F$75,0)+1)</f>
        <v>1.56</v>
      </c>
      <c r="N114" s="28">
        <f t="shared" ref="N114" si="481">IF($E114&gt;=$J114,"Evolve now!",ROUNDUP(($J114-$E114)/4,0))</f>
        <v>7</v>
      </c>
      <c r="O114" s="29">
        <f t="shared" ref="O114" si="482">IFERROR(IF($E114&gt;=$K114,"Evolve now!",ROUNDUP(($K114-$E114)/4,0)),0)</f>
        <v>25</v>
      </c>
      <c r="P114" s="24">
        <f t="shared" ref="P114" si="483">ROUND(IF($H114="",$F114*$L114,$F114*$H114),0)</f>
        <v>0</v>
      </c>
      <c r="Q114" s="24">
        <f t="shared" ref="Q114" si="484">ROUND(IF(AND($H114="",$I114=""),$F114*$L114*$M114,$F114*$H114*$I114),0)</f>
        <v>0</v>
      </c>
      <c r="R114" s="24">
        <f t="shared" ref="R114" si="485">ROUND(IF($I114="",G114*M114,$G114*$I114),0)</f>
        <v>0</v>
      </c>
    </row>
    <row r="115" spans="1:18" ht="12" customHeight="1" x14ac:dyDescent="0.2">
      <c r="E115" s="23"/>
      <c r="F115" s="28"/>
      <c r="G115" s="29"/>
    </row>
    <row r="116" spans="1:18" ht="12" customHeight="1" x14ac:dyDescent="0.2">
      <c r="E116" s="23"/>
      <c r="F116" s="28"/>
      <c r="G116" s="29"/>
    </row>
    <row r="117" spans="1:18" ht="12" customHeight="1" x14ac:dyDescent="0.2">
      <c r="E117" s="23"/>
      <c r="F117" s="57" t="str">
        <f t="shared" ref="F117" si="486">$B118</f>
        <v>Bellsprout</v>
      </c>
      <c r="G117" s="58" t="str">
        <f t="shared" ref="G117" si="487">C118</f>
        <v>Weepinbell</v>
      </c>
      <c r="H117" s="57" t="str">
        <f t="shared" ref="H117" si="488">$B118</f>
        <v>Bellsprout</v>
      </c>
      <c r="I117" s="58" t="str">
        <f t="shared" ref="I117" si="489">$G117</f>
        <v>Weepinbell</v>
      </c>
      <c r="J117" s="57" t="str">
        <f t="shared" ref="J117" si="490">$B118</f>
        <v>Bellsprout</v>
      </c>
      <c r="K117" s="58" t="str">
        <f t="shared" ref="K117" si="491">$G117</f>
        <v>Weepinbell</v>
      </c>
      <c r="L117" s="57" t="str">
        <f t="shared" ref="L117" si="492">$B118</f>
        <v>Bellsprout</v>
      </c>
      <c r="M117" s="58" t="str">
        <f t="shared" ref="M117" si="493">$G117</f>
        <v>Weepinbell</v>
      </c>
      <c r="N117" s="57" t="str">
        <f t="shared" ref="N117" si="494">$B118</f>
        <v>Bellsprout</v>
      </c>
      <c r="O117" s="58" t="str">
        <f t="shared" ref="O117" si="495">$G117</f>
        <v>Weepinbell</v>
      </c>
      <c r="P117" s="59" t="str">
        <f t="shared" ref="P117" si="496">$B118&amp;" → "&amp;$G117</f>
        <v>Bellsprout → Weepinbell</v>
      </c>
      <c r="Q117" s="59" t="str">
        <f t="shared" ref="Q117" si="497">$B118&amp;" → "&amp;$D118</f>
        <v>Bellsprout → Victreebel</v>
      </c>
      <c r="R117" s="59" t="str">
        <f t="shared" ref="R117" si="498">$G117&amp;" → "&amp;$D118</f>
        <v>Weepinbell → Victreebel</v>
      </c>
    </row>
    <row r="118" spans="1:18" ht="12" customHeight="1" x14ac:dyDescent="0.2">
      <c r="A118">
        <v>69</v>
      </c>
      <c r="B118" s="24" t="str">
        <f>INDEX(Reference!$G$4:$G$75,MATCH($A118,Reference!$F$4:$F$75,0))</f>
        <v>Bellsprout</v>
      </c>
      <c r="C118" t="str">
        <f>INDEX(Reference!$H$4:$H$75,MATCH($B118,Reference!$G$4:$G$75,0))</f>
        <v>Weepinbell</v>
      </c>
      <c r="D118" s="43" t="str">
        <f>INDEX(Reference!$I$4:$I$75,MATCH($B118,Reference!$G$4:$G$75,0))</f>
        <v>Victreebel</v>
      </c>
      <c r="E118" s="25"/>
      <c r="F118" s="26"/>
      <c r="G118" s="27"/>
      <c r="H118" s="26"/>
      <c r="I118" s="27"/>
      <c r="J118" s="28">
        <f>INDEX(Reference!$D$4:$D$74,MATCH(J117,Reference!$C$4:$C$74,0))</f>
        <v>25</v>
      </c>
      <c r="K118" s="29">
        <f>IFERROR(INDEX(Reference!$D$4:$D$75,MATCH(K117,Reference!$C$4:$C$75,0)),0)</f>
        <v>100</v>
      </c>
      <c r="L118" s="61">
        <f>INDEX(Reference!$T$4:$T$75,MATCH($A118,Reference!$F$4:$F$75,0))</f>
        <v>1.58</v>
      </c>
      <c r="M118" s="62">
        <f>INDEX(Reference!$T$4:$T$75,MATCH($A118,Reference!$F$4:$F$75,0)+1)</f>
        <v>1.6</v>
      </c>
      <c r="N118" s="28">
        <f t="shared" ref="N118" si="499">IF($E118&gt;=$J118,"Evolve now!",ROUNDUP(($J118-$E118)/4,0))</f>
        <v>7</v>
      </c>
      <c r="O118" s="29">
        <f t="shared" ref="O118" si="500">IFERROR(IF($E118&gt;=$K118,"Evolve now!",ROUNDUP(($K118-$E118)/4,0)),0)</f>
        <v>25</v>
      </c>
      <c r="P118" s="24">
        <f t="shared" ref="P118" si="501">ROUND(IF($H118="",$F118*$L118,$F118*$H118),0)</f>
        <v>0</v>
      </c>
      <c r="Q118" s="24">
        <f t="shared" ref="Q118" si="502">ROUND(IF(AND($H118="",$I118=""),$F118*$L118*$M118,$F118*$H118*$I118),0)</f>
        <v>0</v>
      </c>
      <c r="R118" s="24">
        <f t="shared" ref="R118" si="503">ROUND(IF($I118="",G118*M118,$G118*$I118),0)</f>
        <v>0</v>
      </c>
    </row>
    <row r="119" spans="1:18" ht="12" customHeight="1" x14ac:dyDescent="0.2">
      <c r="E119" s="23"/>
      <c r="F119" s="28"/>
      <c r="G119" s="29"/>
    </row>
    <row r="120" spans="1:18" ht="12" customHeight="1" x14ac:dyDescent="0.2">
      <c r="E120" s="23"/>
      <c r="F120" s="28"/>
      <c r="G120" s="29"/>
    </row>
    <row r="121" spans="1:18" ht="12" customHeight="1" x14ac:dyDescent="0.2">
      <c r="E121" s="23"/>
      <c r="F121" s="57" t="str">
        <f t="shared" ref="F121" si="504">$B122</f>
        <v>Tentacool</v>
      </c>
      <c r="G121" s="58" t="str">
        <f t="shared" ref="G121" si="505">C122</f>
        <v>Tentacruel</v>
      </c>
      <c r="H121" s="57" t="str">
        <f t="shared" ref="H121" si="506">$B122</f>
        <v>Tentacool</v>
      </c>
      <c r="I121" s="58" t="str">
        <f t="shared" ref="I121" si="507">$G121</f>
        <v>Tentacruel</v>
      </c>
      <c r="J121" s="57" t="str">
        <f t="shared" ref="J121" si="508">$B122</f>
        <v>Tentacool</v>
      </c>
      <c r="K121" s="58" t="str">
        <f t="shared" ref="K121" si="509">$G121</f>
        <v>Tentacruel</v>
      </c>
      <c r="L121" s="57" t="str">
        <f t="shared" ref="L121" si="510">$B122</f>
        <v>Tentacool</v>
      </c>
      <c r="M121" s="58" t="str">
        <f t="shared" ref="M121" si="511">$G121</f>
        <v>Tentacruel</v>
      </c>
      <c r="N121" s="57" t="str">
        <f t="shared" ref="N121" si="512">$B122</f>
        <v>Tentacool</v>
      </c>
      <c r="O121" s="58" t="str">
        <f t="shared" ref="O121" si="513">$G121</f>
        <v>Tentacruel</v>
      </c>
      <c r="P121" s="59" t="str">
        <f t="shared" ref="P121" si="514">$B122&amp;" → "&amp;$G121</f>
        <v>Tentacool → Tentacruel</v>
      </c>
      <c r="Q121" s="59" t="str">
        <f t="shared" ref="Q121" si="515">$B122&amp;" → "&amp;$D122</f>
        <v>Tentacool → 0</v>
      </c>
      <c r="R121" s="59" t="str">
        <f t="shared" ref="R121" si="516">$G121&amp;" → "&amp;$D122</f>
        <v>Tentacruel → 0</v>
      </c>
    </row>
    <row r="122" spans="1:18" ht="12" customHeight="1" x14ac:dyDescent="0.2">
      <c r="A122">
        <v>72</v>
      </c>
      <c r="B122" s="24" t="str">
        <f>INDEX(Reference!$G$4:$G$75,MATCH($A122,Reference!$F$4:$F$75,0))</f>
        <v>Tentacool</v>
      </c>
      <c r="C122" t="str">
        <f>INDEX(Reference!$H$4:$H$75,MATCH($B122,Reference!$G$4:$G$75,0))</f>
        <v>Tentacruel</v>
      </c>
      <c r="D122" s="43">
        <f>INDEX(Reference!$I$4:$I$75,MATCH($B122,Reference!$G$4:$G$75,0))</f>
        <v>0</v>
      </c>
      <c r="E122" s="25"/>
      <c r="F122" s="26"/>
      <c r="G122" s="27"/>
      <c r="H122" s="26"/>
      <c r="I122" s="27"/>
      <c r="J122" s="28">
        <f>INDEX(Reference!$D$4:$D$74,MATCH(J121,Reference!$C$4:$C$74,0))</f>
        <v>50</v>
      </c>
      <c r="K122" s="29">
        <f>IFERROR(INDEX(Reference!$D$4:$D$75,MATCH(K121,Reference!$C$4:$C$75,0)),0)</f>
        <v>0</v>
      </c>
      <c r="L122" s="61">
        <f>INDEX(Reference!$T$4:$T$75,MATCH($A122,Reference!$F$4:$F$75,0))</f>
        <v>2.57</v>
      </c>
      <c r="M122" s="62">
        <f>INDEX(Reference!$T$4:$T$75,MATCH($A122,Reference!$F$4:$F$75,0)+1)</f>
        <v>1.73</v>
      </c>
      <c r="N122" s="28">
        <f t="shared" ref="N122" si="517">IF($E122&gt;=$J122,"Evolve now!",ROUNDUP(($J122-$E122)/4,0))</f>
        <v>13</v>
      </c>
      <c r="O122" s="29" t="str">
        <f t="shared" ref="O122" si="518">IFERROR(IF($E122&gt;=$K122,"Evolve now!",ROUNDUP(($K122-$E122)/4,0)),0)</f>
        <v>Evolve now!</v>
      </c>
      <c r="P122" s="24">
        <f t="shared" ref="P122" si="519">ROUND(IF($H122="",$F122*$L122,$F122*$H122),0)</f>
        <v>0</v>
      </c>
      <c r="Q122" s="24">
        <f t="shared" ref="Q122" si="520">ROUND(IF(AND($H122="",$I122=""),$F122*$L122*$M122,$F122*$H122*$I122),0)</f>
        <v>0</v>
      </c>
      <c r="R122" s="24">
        <f t="shared" ref="R122" si="521">ROUND(IF($I122="",G122*M122,$G122*$I122),0)</f>
        <v>0</v>
      </c>
    </row>
    <row r="123" spans="1:18" ht="12" customHeight="1" x14ac:dyDescent="0.2">
      <c r="E123" s="23"/>
      <c r="F123" s="28"/>
      <c r="G123" s="29"/>
    </row>
    <row r="124" spans="1:18" ht="12" customHeight="1" x14ac:dyDescent="0.2">
      <c r="E124" s="23"/>
      <c r="F124" s="28"/>
      <c r="G124" s="29"/>
    </row>
    <row r="125" spans="1:18" ht="12" customHeight="1" x14ac:dyDescent="0.2">
      <c r="E125" s="23"/>
      <c r="F125" s="57" t="str">
        <f t="shared" ref="F125" si="522">$B126</f>
        <v>Geodude</v>
      </c>
      <c r="G125" s="58" t="str">
        <f t="shared" ref="G125" si="523">C126</f>
        <v>Graveler</v>
      </c>
      <c r="H125" s="57" t="str">
        <f t="shared" ref="H125" si="524">$B126</f>
        <v>Geodude</v>
      </c>
      <c r="I125" s="58" t="str">
        <f t="shared" ref="I125" si="525">$G125</f>
        <v>Graveler</v>
      </c>
      <c r="J125" s="57" t="str">
        <f t="shared" ref="J125" si="526">$B126</f>
        <v>Geodude</v>
      </c>
      <c r="K125" s="58" t="str">
        <f t="shared" ref="K125" si="527">$G125</f>
        <v>Graveler</v>
      </c>
      <c r="L125" s="57" t="str">
        <f t="shared" ref="L125" si="528">$B126</f>
        <v>Geodude</v>
      </c>
      <c r="M125" s="58" t="str">
        <f t="shared" ref="M125" si="529">$G125</f>
        <v>Graveler</v>
      </c>
      <c r="N125" s="57" t="str">
        <f t="shared" ref="N125" si="530">$B126</f>
        <v>Geodude</v>
      </c>
      <c r="O125" s="58" t="str">
        <f t="shared" ref="O125" si="531">$G125</f>
        <v>Graveler</v>
      </c>
      <c r="P125" s="59" t="str">
        <f t="shared" ref="P125" si="532">$B126&amp;" → "&amp;$G125</f>
        <v>Geodude → Graveler</v>
      </c>
      <c r="Q125" s="59" t="str">
        <f t="shared" ref="Q125" si="533">$B126&amp;" → "&amp;$D126</f>
        <v>Geodude → Golem</v>
      </c>
      <c r="R125" s="59" t="str">
        <f t="shared" ref="R125" si="534">$G125&amp;" → "&amp;$D126</f>
        <v>Graveler → Golem</v>
      </c>
    </row>
    <row r="126" spans="1:18" ht="12" customHeight="1" x14ac:dyDescent="0.2">
      <c r="A126">
        <v>74</v>
      </c>
      <c r="B126" s="24" t="str">
        <f>INDEX(Reference!$G$4:$G$75,MATCH($A126,Reference!$F$4:$F$75,0))</f>
        <v>Geodude</v>
      </c>
      <c r="C126" t="str">
        <f>INDEX(Reference!$H$4:$H$75,MATCH($B126,Reference!$G$4:$G$75,0))</f>
        <v>Graveler</v>
      </c>
      <c r="D126" s="43" t="str">
        <f>INDEX(Reference!$I$4:$I$75,MATCH($B126,Reference!$G$4:$G$75,0))</f>
        <v>Golem</v>
      </c>
      <c r="E126" s="25"/>
      <c r="F126" s="26"/>
      <c r="G126" s="27"/>
      <c r="H126" s="26"/>
      <c r="I126" s="27"/>
      <c r="J126" s="28">
        <f>INDEX(Reference!$D$4:$D$74,MATCH(J125,Reference!$C$4:$C$74,0))</f>
        <v>25</v>
      </c>
      <c r="K126" s="29">
        <f>IFERROR(INDEX(Reference!$D$4:$D$75,MATCH(K125,Reference!$C$4:$C$75,0)),0)</f>
        <v>100</v>
      </c>
      <c r="L126" s="61">
        <f>INDEX(Reference!$T$4:$T$75,MATCH($A126,Reference!$F$4:$F$75,0))</f>
        <v>1.73</v>
      </c>
      <c r="M126" s="62">
        <f>INDEX(Reference!$T$4:$T$75,MATCH($A126,Reference!$F$4:$F$75,0)+1)</f>
        <v>1.64</v>
      </c>
      <c r="N126" s="28">
        <f t="shared" ref="N126" si="535">IF($E126&gt;=$J126,"Evolve now!",ROUNDUP(($J126-$E126)/4,0))</f>
        <v>7</v>
      </c>
      <c r="O126" s="29">
        <f t="shared" ref="O126" si="536">IFERROR(IF($E126&gt;=$K126,"Evolve now!",ROUNDUP(($K126-$E126)/4,0)),0)</f>
        <v>25</v>
      </c>
      <c r="P126" s="24">
        <f t="shared" ref="P126" si="537">ROUND(IF($H126="",$F126*$L126,$F126*$H126),0)</f>
        <v>0</v>
      </c>
      <c r="Q126" s="24">
        <f t="shared" ref="Q126" si="538">ROUND(IF(AND($H126="",$I126=""),$F126*$L126*$M126,$F126*$H126*$I126),0)</f>
        <v>0</v>
      </c>
      <c r="R126" s="24">
        <f t="shared" ref="R126" si="539">ROUND(IF($I126="",G126*M126,$G126*$I126),0)</f>
        <v>0</v>
      </c>
    </row>
    <row r="127" spans="1:18" ht="12" customHeight="1" x14ac:dyDescent="0.2">
      <c r="E127" s="23"/>
      <c r="F127" s="28"/>
      <c r="G127" s="29"/>
    </row>
    <row r="128" spans="1:18" ht="12" customHeight="1" x14ac:dyDescent="0.2">
      <c r="E128" s="23"/>
      <c r="F128" s="28"/>
      <c r="G128" s="29"/>
    </row>
    <row r="129" spans="1:18" ht="12" customHeight="1" x14ac:dyDescent="0.2">
      <c r="E129" s="23"/>
      <c r="F129" s="57" t="str">
        <f t="shared" ref="F129" si="540">$B130</f>
        <v>Ponyta</v>
      </c>
      <c r="G129" s="58" t="str">
        <f t="shared" ref="G129" si="541">C130</f>
        <v>Rapidash</v>
      </c>
      <c r="H129" s="57" t="str">
        <f t="shared" ref="H129" si="542">$B130</f>
        <v>Ponyta</v>
      </c>
      <c r="I129" s="58" t="str">
        <f t="shared" ref="I129" si="543">$G129</f>
        <v>Rapidash</v>
      </c>
      <c r="J129" s="57" t="str">
        <f t="shared" ref="J129" si="544">$B130</f>
        <v>Ponyta</v>
      </c>
      <c r="K129" s="58" t="str">
        <f t="shared" ref="K129" si="545">$G129</f>
        <v>Rapidash</v>
      </c>
      <c r="L129" s="57" t="str">
        <f t="shared" ref="L129" si="546">$B130</f>
        <v>Ponyta</v>
      </c>
      <c r="M129" s="58" t="str">
        <f t="shared" ref="M129" si="547">$G129</f>
        <v>Rapidash</v>
      </c>
      <c r="N129" s="57" t="str">
        <f t="shared" ref="N129" si="548">$B130</f>
        <v>Ponyta</v>
      </c>
      <c r="O129" s="58" t="str">
        <f t="shared" ref="O129" si="549">$G129</f>
        <v>Rapidash</v>
      </c>
      <c r="P129" s="59" t="str">
        <f t="shared" ref="P129" si="550">$B130&amp;" → "&amp;$G129</f>
        <v>Ponyta → Rapidash</v>
      </c>
      <c r="Q129" s="59" t="str">
        <f t="shared" ref="Q129" si="551">$B130&amp;" → "&amp;$D130</f>
        <v>Ponyta → 0</v>
      </c>
      <c r="R129" s="59" t="str">
        <f t="shared" ref="R129" si="552">$G129&amp;" → "&amp;$D130</f>
        <v>Rapidash → 0</v>
      </c>
    </row>
    <row r="130" spans="1:18" ht="12" customHeight="1" x14ac:dyDescent="0.2">
      <c r="A130">
        <v>77</v>
      </c>
      <c r="B130" s="24" t="str">
        <f>INDEX(Reference!$G$4:$G$75,MATCH($A130,Reference!$F$4:$F$75,0))</f>
        <v>Ponyta</v>
      </c>
      <c r="C130" t="str">
        <f>INDEX(Reference!$H$4:$H$75,MATCH($B130,Reference!$G$4:$G$75,0))</f>
        <v>Rapidash</v>
      </c>
      <c r="D130" s="43">
        <f>INDEX(Reference!$I$4:$I$75,MATCH($B130,Reference!$G$4:$G$75,0))</f>
        <v>0</v>
      </c>
      <c r="E130" s="25"/>
      <c r="F130" s="26"/>
      <c r="G130" s="27"/>
      <c r="H130" s="26"/>
      <c r="I130" s="27"/>
      <c r="J130" s="28">
        <f>INDEX(Reference!$D$4:$D$74,MATCH(J129,Reference!$C$4:$C$74,0))</f>
        <v>50</v>
      </c>
      <c r="K130" s="29">
        <f>IFERROR(INDEX(Reference!$D$4:$D$75,MATCH(K129,Reference!$C$4:$C$75,0)),0)</f>
        <v>0</v>
      </c>
      <c r="L130" s="61">
        <f>INDEX(Reference!$T$4:$T$75,MATCH($A130,Reference!$F$4:$F$75,0))</f>
        <v>1.47</v>
      </c>
      <c r="M130" s="62">
        <f>INDEX(Reference!$T$4:$T$75,MATCH($A130,Reference!$F$4:$F$75,0)+1)</f>
        <v>2.23</v>
      </c>
      <c r="N130" s="28">
        <f t="shared" ref="N130" si="553">IF($E130&gt;=$J130,"Evolve now!",ROUNDUP(($J130-$E130)/4,0))</f>
        <v>13</v>
      </c>
      <c r="O130" s="29" t="str">
        <f t="shared" ref="O130" si="554">IFERROR(IF($E130&gt;=$K130,"Evolve now!",ROUNDUP(($K130-$E130)/4,0)),0)</f>
        <v>Evolve now!</v>
      </c>
      <c r="P130" s="24">
        <f t="shared" ref="P130" si="555">ROUND(IF($H130="",$F130*$L130,$F130*$H130),0)</f>
        <v>0</v>
      </c>
      <c r="Q130" s="24">
        <f t="shared" ref="Q130" si="556">ROUND(IF(AND($H130="",$I130=""),$F130*$L130*$M130,$F130*$H130*$I130),0)</f>
        <v>0</v>
      </c>
      <c r="R130" s="24">
        <f t="shared" ref="R130" si="557">ROUND(IF($I130="",G130*M130,$G130*$I130),0)</f>
        <v>0</v>
      </c>
    </row>
    <row r="131" spans="1:18" ht="12" customHeight="1" x14ac:dyDescent="0.2">
      <c r="E131" s="23"/>
      <c r="F131" s="28"/>
      <c r="G131" s="29"/>
    </row>
    <row r="132" spans="1:18" ht="12" customHeight="1" x14ac:dyDescent="0.2">
      <c r="E132" s="23"/>
      <c r="F132" s="28"/>
      <c r="G132" s="29"/>
    </row>
    <row r="133" spans="1:18" ht="12" customHeight="1" x14ac:dyDescent="0.2">
      <c r="E133" s="23"/>
      <c r="F133" s="57" t="str">
        <f t="shared" ref="F133" si="558">$B134</f>
        <v>Slowpoke</v>
      </c>
      <c r="G133" s="58" t="str">
        <f t="shared" ref="G133" si="559">C134</f>
        <v>Slowbro</v>
      </c>
      <c r="H133" s="57" t="str">
        <f t="shared" ref="H133" si="560">$B134</f>
        <v>Slowpoke</v>
      </c>
      <c r="I133" s="58" t="str">
        <f t="shared" ref="I133" si="561">$G133</f>
        <v>Slowbro</v>
      </c>
      <c r="J133" s="57" t="str">
        <f t="shared" ref="J133" si="562">$B134</f>
        <v>Slowpoke</v>
      </c>
      <c r="K133" s="58" t="str">
        <f t="shared" ref="K133" si="563">$G133</f>
        <v>Slowbro</v>
      </c>
      <c r="L133" s="57" t="str">
        <f t="shared" ref="L133" si="564">$B134</f>
        <v>Slowpoke</v>
      </c>
      <c r="M133" s="58" t="str">
        <f t="shared" ref="M133" si="565">$G133</f>
        <v>Slowbro</v>
      </c>
      <c r="N133" s="57" t="str">
        <f t="shared" ref="N133" si="566">$B134</f>
        <v>Slowpoke</v>
      </c>
      <c r="O133" s="58" t="str">
        <f t="shared" ref="O133" si="567">$G133</f>
        <v>Slowbro</v>
      </c>
      <c r="P133" s="59" t="str">
        <f t="shared" ref="P133" si="568">$B134&amp;" → "&amp;$G133</f>
        <v>Slowpoke → Slowbro</v>
      </c>
      <c r="Q133" s="59" t="str">
        <f t="shared" ref="Q133" si="569">$B134&amp;" → "&amp;$D134</f>
        <v>Slowpoke → 0</v>
      </c>
      <c r="R133" s="59" t="str">
        <f t="shared" ref="R133" si="570">$G133&amp;" → "&amp;$D134</f>
        <v>Slowbro → 0</v>
      </c>
    </row>
    <row r="134" spans="1:18" ht="12" customHeight="1" x14ac:dyDescent="0.2">
      <c r="A134">
        <v>79</v>
      </c>
      <c r="B134" s="24" t="str">
        <f>INDEX(Reference!$G$4:$G$75,MATCH($A134,Reference!$F$4:$F$75,0))</f>
        <v>Slowpoke</v>
      </c>
      <c r="C134" t="str">
        <f>INDEX(Reference!$H$4:$H$75,MATCH($B134,Reference!$G$4:$G$75,0))</f>
        <v>Slowbro</v>
      </c>
      <c r="D134" s="43">
        <f>INDEX(Reference!$I$4:$I$75,MATCH($B134,Reference!$G$4:$G$75,0))</f>
        <v>0</v>
      </c>
      <c r="E134" s="25"/>
      <c r="F134" s="26"/>
      <c r="G134" s="27"/>
      <c r="H134" s="26"/>
      <c r="I134" s="27"/>
      <c r="J134" s="28">
        <f>INDEX(Reference!$D$4:$D$74,MATCH(J133,Reference!$C$4:$C$74,0))</f>
        <v>50</v>
      </c>
      <c r="K134" s="29">
        <f>IFERROR(INDEX(Reference!$D$4:$D$75,MATCH(K133,Reference!$C$4:$C$75,0)),0)</f>
        <v>0</v>
      </c>
      <c r="L134" s="61">
        <f>INDEX(Reference!$T$4:$T$75,MATCH($A134,Reference!$F$4:$F$75,0))</f>
        <v>2.23</v>
      </c>
      <c r="M134" s="62">
        <f>INDEX(Reference!$T$4:$T$75,MATCH($A134,Reference!$F$4:$F$75,0)+1)</f>
        <v>2.2200000000000002</v>
      </c>
      <c r="N134" s="28">
        <f t="shared" ref="N134" si="571">IF($E134&gt;=$J134,"Evolve now!",ROUNDUP(($J134-$E134)/4,0))</f>
        <v>13</v>
      </c>
      <c r="O134" s="29" t="str">
        <f t="shared" ref="O134" si="572">IFERROR(IF($E134&gt;=$K134,"Evolve now!",ROUNDUP(($K134-$E134)/4,0)),0)</f>
        <v>Evolve now!</v>
      </c>
      <c r="P134" s="24">
        <f t="shared" ref="P134" si="573">ROUND(IF($H134="",$F134*$L134,$F134*$H134),0)</f>
        <v>0</v>
      </c>
      <c r="Q134" s="24">
        <f t="shared" ref="Q134" si="574">ROUND(IF(AND($H134="",$I134=""),$F134*$L134*$M134,$F134*$H134*$I134),0)</f>
        <v>0</v>
      </c>
      <c r="R134" s="24">
        <f t="shared" ref="R134" si="575">ROUND(IF($I134="",G134*M134,$G134*$I134),0)</f>
        <v>0</v>
      </c>
    </row>
    <row r="135" spans="1:18" ht="12" customHeight="1" x14ac:dyDescent="0.2">
      <c r="E135" s="23"/>
      <c r="F135" s="28"/>
      <c r="G135" s="29"/>
    </row>
    <row r="136" spans="1:18" ht="12" customHeight="1" x14ac:dyDescent="0.2">
      <c r="E136" s="23"/>
      <c r="F136" s="28"/>
      <c r="G136" s="29"/>
    </row>
    <row r="137" spans="1:18" ht="12" customHeight="1" x14ac:dyDescent="0.2">
      <c r="E137" s="23"/>
      <c r="F137" s="57" t="str">
        <f t="shared" ref="F137" si="576">$B138</f>
        <v>Magnemite</v>
      </c>
      <c r="G137" s="58" t="str">
        <f t="shared" ref="G137" si="577">C138</f>
        <v>Magneton</v>
      </c>
      <c r="H137" s="57" t="str">
        <f t="shared" ref="H137" si="578">$B138</f>
        <v>Magnemite</v>
      </c>
      <c r="I137" s="58" t="str">
        <f t="shared" ref="I137" si="579">$G137</f>
        <v>Magneton</v>
      </c>
      <c r="J137" s="57" t="str">
        <f t="shared" ref="J137" si="580">$B138</f>
        <v>Magnemite</v>
      </c>
      <c r="K137" s="58" t="str">
        <f t="shared" ref="K137" si="581">$G137</f>
        <v>Magneton</v>
      </c>
      <c r="L137" s="57" t="str">
        <f t="shared" ref="L137" si="582">$B138</f>
        <v>Magnemite</v>
      </c>
      <c r="M137" s="58" t="str">
        <f t="shared" ref="M137" si="583">$G137</f>
        <v>Magneton</v>
      </c>
      <c r="N137" s="57" t="str">
        <f t="shared" ref="N137" si="584">$B138</f>
        <v>Magnemite</v>
      </c>
      <c r="O137" s="58" t="str">
        <f t="shared" ref="O137" si="585">$G137</f>
        <v>Magneton</v>
      </c>
      <c r="P137" s="59" t="str">
        <f t="shared" ref="P137" si="586">$B138&amp;" → "&amp;$G137</f>
        <v>Magnemite → Magneton</v>
      </c>
      <c r="Q137" s="59" t="str">
        <f t="shared" ref="Q137" si="587">$B138&amp;" → "&amp;$D138</f>
        <v>Magnemite → 0</v>
      </c>
      <c r="R137" s="59" t="str">
        <f t="shared" ref="R137" si="588">$G137&amp;" → "&amp;$D138</f>
        <v>Magneton → 0</v>
      </c>
    </row>
    <row r="138" spans="1:18" ht="12" customHeight="1" x14ac:dyDescent="0.2">
      <c r="A138">
        <v>81</v>
      </c>
      <c r="B138" s="24" t="str">
        <f>INDEX(Reference!$G$4:$G$75,MATCH($A138,Reference!$F$4:$F$75,0))</f>
        <v>Magnemite</v>
      </c>
      <c r="C138" t="str">
        <f>INDEX(Reference!$H$4:$H$75,MATCH($B138,Reference!$G$4:$G$75,0))</f>
        <v>Magneton</v>
      </c>
      <c r="D138" s="43">
        <f>INDEX(Reference!$I$4:$I$75,MATCH($B138,Reference!$G$4:$G$75,0))</f>
        <v>0</v>
      </c>
      <c r="E138" s="25"/>
      <c r="F138" s="26"/>
      <c r="G138" s="27"/>
      <c r="H138" s="26"/>
      <c r="I138" s="27"/>
      <c r="J138" s="28">
        <f>INDEX(Reference!$D$4:$D$74,MATCH(J137,Reference!$C$4:$C$74,0))</f>
        <v>50</v>
      </c>
      <c r="K138" s="29">
        <f>IFERROR(INDEX(Reference!$D$4:$D$75,MATCH(K137,Reference!$C$4:$C$75,0)),0)</f>
        <v>0</v>
      </c>
      <c r="L138" s="61">
        <f>INDEX(Reference!$T$4:$T$75,MATCH($A138,Reference!$F$4:$F$75,0))</f>
        <v>2.2200000000000002</v>
      </c>
      <c r="M138" s="62">
        <f>INDEX(Reference!$T$4:$T$75,MATCH($A138,Reference!$F$4:$F$75,0)+1)</f>
        <v>2.2400000000000002</v>
      </c>
      <c r="N138" s="28">
        <f t="shared" ref="N138" si="589">IF($E138&gt;=$J138,"Evolve now!",ROUNDUP(($J138-$E138)/4,0))</f>
        <v>13</v>
      </c>
      <c r="O138" s="29" t="str">
        <f t="shared" ref="O138" si="590">IFERROR(IF($E138&gt;=$K138,"Evolve now!",ROUNDUP(($K138-$E138)/4,0)),0)</f>
        <v>Evolve now!</v>
      </c>
      <c r="P138" s="24">
        <f t="shared" ref="P138" si="591">ROUND(IF($H138="",$F138*$L138,$F138*$H138),0)</f>
        <v>0</v>
      </c>
      <c r="Q138" s="24">
        <f t="shared" ref="Q138" si="592">ROUND(IF(AND($H138="",$I138=""),$F138*$L138*$M138,$F138*$H138*$I138),0)</f>
        <v>0</v>
      </c>
      <c r="R138" s="24">
        <f t="shared" ref="R138" si="593">ROUND(IF($I138="",G138*M138,$G138*$I138),0)</f>
        <v>0</v>
      </c>
    </row>
    <row r="139" spans="1:18" ht="12" customHeight="1" x14ac:dyDescent="0.2">
      <c r="E139" s="23"/>
      <c r="F139" s="28"/>
      <c r="G139" s="29"/>
    </row>
    <row r="140" spans="1:18" ht="12" customHeight="1" x14ac:dyDescent="0.2">
      <c r="E140" s="23"/>
      <c r="F140" s="28"/>
      <c r="G140" s="29"/>
    </row>
    <row r="141" spans="1:18" ht="12" customHeight="1" x14ac:dyDescent="0.2">
      <c r="E141" s="23"/>
      <c r="F141" s="57" t="str">
        <f t="shared" ref="F141" si="594">$B142</f>
        <v>Doduo</v>
      </c>
      <c r="G141" s="58" t="str">
        <f t="shared" ref="G141" si="595">C142</f>
        <v>Dodrio</v>
      </c>
      <c r="H141" s="57" t="str">
        <f t="shared" ref="H141" si="596">$B142</f>
        <v>Doduo</v>
      </c>
      <c r="I141" s="58" t="str">
        <f t="shared" ref="I141" si="597">$G141</f>
        <v>Dodrio</v>
      </c>
      <c r="J141" s="57" t="str">
        <f t="shared" ref="J141" si="598">$B142</f>
        <v>Doduo</v>
      </c>
      <c r="K141" s="58" t="str">
        <f t="shared" ref="K141" si="599">$G141</f>
        <v>Dodrio</v>
      </c>
      <c r="L141" s="57" t="str">
        <f t="shared" ref="L141" si="600">$B142</f>
        <v>Doduo</v>
      </c>
      <c r="M141" s="58" t="str">
        <f t="shared" ref="M141" si="601">$G141</f>
        <v>Dodrio</v>
      </c>
      <c r="N141" s="57" t="str">
        <f t="shared" ref="N141" si="602">$B142</f>
        <v>Doduo</v>
      </c>
      <c r="O141" s="58" t="str">
        <f t="shared" ref="O141" si="603">$G141</f>
        <v>Dodrio</v>
      </c>
      <c r="P141" s="59" t="str">
        <f t="shared" ref="P141" si="604">$B142&amp;" → "&amp;$G141</f>
        <v>Doduo → Dodrio</v>
      </c>
      <c r="Q141" s="59" t="str">
        <f t="shared" ref="Q141" si="605">$B142&amp;" → "&amp;$D142</f>
        <v>Doduo → 0</v>
      </c>
      <c r="R141" s="59" t="str">
        <f t="shared" ref="R141" si="606">$G141&amp;" → "&amp;$D142</f>
        <v>Dodrio → 0</v>
      </c>
    </row>
    <row r="142" spans="1:18" ht="12" customHeight="1" x14ac:dyDescent="0.2">
      <c r="A142">
        <v>84</v>
      </c>
      <c r="B142" s="24" t="str">
        <f>INDEX(Reference!$G$4:$G$75,MATCH($A142,Reference!$F$4:$F$75,0))</f>
        <v>Doduo</v>
      </c>
      <c r="C142" t="str">
        <f>INDEX(Reference!$H$4:$H$75,MATCH($B142,Reference!$G$4:$G$75,0))</f>
        <v>Dodrio</v>
      </c>
      <c r="D142" s="43">
        <f>INDEX(Reference!$I$4:$I$75,MATCH($B142,Reference!$G$4:$G$75,0))</f>
        <v>0</v>
      </c>
      <c r="E142" s="25"/>
      <c r="F142" s="26"/>
      <c r="G142" s="27"/>
      <c r="H142" s="26"/>
      <c r="I142" s="27"/>
      <c r="J142" s="28">
        <f>INDEX(Reference!$D$4:$D$74,MATCH(J141,Reference!$C$4:$C$74,0))</f>
        <v>50</v>
      </c>
      <c r="K142" s="29">
        <f>IFERROR(INDEX(Reference!$D$4:$D$75,MATCH(K141,Reference!$C$4:$C$75,0)),0)</f>
        <v>0</v>
      </c>
      <c r="L142" s="61">
        <f>INDEX(Reference!$T$4:$T$75,MATCH($A142,Reference!$F$4:$F$75,0))</f>
        <v>2.2400000000000002</v>
      </c>
      <c r="M142" s="62">
        <f>INDEX(Reference!$T$4:$T$75,MATCH($A142,Reference!$F$4:$F$75,0)+1)</f>
        <v>1.96</v>
      </c>
      <c r="N142" s="28">
        <f t="shared" ref="N142" si="607">IF($E142&gt;=$J142,"Evolve now!",ROUNDUP(($J142-$E142)/4,0))</f>
        <v>13</v>
      </c>
      <c r="O142" s="29" t="str">
        <f t="shared" ref="O142" si="608">IFERROR(IF($E142&gt;=$K142,"Evolve now!",ROUNDUP(($K142-$E142)/4,0)),0)</f>
        <v>Evolve now!</v>
      </c>
      <c r="P142" s="24">
        <f t="shared" ref="P142" si="609">ROUND(IF($H142="",$F142*$L142,$F142*$H142),0)</f>
        <v>0</v>
      </c>
      <c r="Q142" s="24">
        <f t="shared" ref="Q142" si="610">ROUND(IF(AND($H142="",$I142=""),$F142*$L142*$M142,$F142*$H142*$I142),0)</f>
        <v>0</v>
      </c>
      <c r="R142" s="24">
        <f t="shared" ref="R142" si="611">ROUND(IF($I142="",G142*M142,$G142*$I142),0)</f>
        <v>0</v>
      </c>
    </row>
    <row r="143" spans="1:18" ht="12" customHeight="1" x14ac:dyDescent="0.2">
      <c r="E143" s="23"/>
      <c r="F143" s="28"/>
      <c r="G143" s="29"/>
    </row>
    <row r="144" spans="1:18" ht="12" customHeight="1" x14ac:dyDescent="0.2">
      <c r="E144" s="23"/>
      <c r="F144" s="28"/>
      <c r="G144" s="29"/>
    </row>
    <row r="145" spans="1:18" ht="12" customHeight="1" x14ac:dyDescent="0.2">
      <c r="E145" s="23"/>
      <c r="F145" s="57" t="str">
        <f t="shared" ref="F145" si="612">$B146</f>
        <v>Seel</v>
      </c>
      <c r="G145" s="58" t="str">
        <f t="shared" ref="G145" si="613">C146</f>
        <v>Dewgong</v>
      </c>
      <c r="H145" s="57" t="str">
        <f t="shared" ref="H145" si="614">$B146</f>
        <v>Seel</v>
      </c>
      <c r="I145" s="58" t="str">
        <f t="shared" ref="I145" si="615">$G145</f>
        <v>Dewgong</v>
      </c>
      <c r="J145" s="57" t="str">
        <f t="shared" ref="J145" si="616">$B146</f>
        <v>Seel</v>
      </c>
      <c r="K145" s="58" t="str">
        <f t="shared" ref="K145" si="617">$G145</f>
        <v>Dewgong</v>
      </c>
      <c r="L145" s="57" t="str">
        <f t="shared" ref="L145" si="618">$B146</f>
        <v>Seel</v>
      </c>
      <c r="M145" s="58" t="str">
        <f t="shared" ref="M145" si="619">$G145</f>
        <v>Dewgong</v>
      </c>
      <c r="N145" s="57" t="str">
        <f t="shared" ref="N145" si="620">$B146</f>
        <v>Seel</v>
      </c>
      <c r="O145" s="58" t="str">
        <f t="shared" ref="O145" si="621">$G145</f>
        <v>Dewgong</v>
      </c>
      <c r="P145" s="59" t="str">
        <f t="shared" ref="P145" si="622">$B146&amp;" → "&amp;$G145</f>
        <v>Seel → Dewgong</v>
      </c>
      <c r="Q145" s="59" t="str">
        <f t="shared" ref="Q145" si="623">$B146&amp;" → "&amp;$D146</f>
        <v>Seel → 0</v>
      </c>
      <c r="R145" s="59" t="str">
        <f t="shared" ref="R145" si="624">$G145&amp;" → "&amp;$D146</f>
        <v>Dewgong → 0</v>
      </c>
    </row>
    <row r="146" spans="1:18" ht="12" customHeight="1" x14ac:dyDescent="0.2">
      <c r="A146">
        <v>86</v>
      </c>
      <c r="B146" s="24" t="str">
        <f>INDEX(Reference!$G$4:$G$75,MATCH($A146,Reference!$F$4:$F$75,0))</f>
        <v>Seel</v>
      </c>
      <c r="C146" t="str">
        <f>INDEX(Reference!$H$4:$H$75,MATCH($B146,Reference!$G$4:$G$75,0))</f>
        <v>Dewgong</v>
      </c>
      <c r="D146" s="43">
        <f>INDEX(Reference!$I$4:$I$75,MATCH($B146,Reference!$G$4:$G$75,0))</f>
        <v>0</v>
      </c>
      <c r="E146" s="25"/>
      <c r="F146" s="26"/>
      <c r="G146" s="27"/>
      <c r="H146" s="26"/>
      <c r="I146" s="27"/>
      <c r="J146" s="28">
        <f>INDEX(Reference!$D$4:$D$74,MATCH(J145,Reference!$C$4:$C$74,0))</f>
        <v>50</v>
      </c>
      <c r="K146" s="29">
        <f>IFERROR(INDEX(Reference!$D$4:$D$75,MATCH(K145,Reference!$C$4:$C$75,0)),0)</f>
        <v>0</v>
      </c>
      <c r="L146" s="61">
        <f>INDEX(Reference!$T$4:$T$75,MATCH($A146,Reference!$F$4:$F$75,0))</f>
        <v>1.96</v>
      </c>
      <c r="M146" s="62">
        <f>INDEX(Reference!$T$4:$T$75,MATCH($A146,Reference!$F$4:$F$75,0)+1)</f>
        <v>2.44</v>
      </c>
      <c r="N146" s="28">
        <f t="shared" ref="N146" si="625">IF($E146&gt;=$J146,"Evolve now!",ROUNDUP(($J146-$E146)/4,0))</f>
        <v>13</v>
      </c>
      <c r="O146" s="29" t="str">
        <f t="shared" ref="O146" si="626">IFERROR(IF($E146&gt;=$K146,"Evolve now!",ROUNDUP(($K146-$E146)/4,0)),0)</f>
        <v>Evolve now!</v>
      </c>
      <c r="P146" s="24">
        <f t="shared" ref="P146" si="627">ROUND(IF($H146="",$F146*$L146,$F146*$H146),0)</f>
        <v>0</v>
      </c>
      <c r="Q146" s="24">
        <f t="shared" ref="Q146" si="628">ROUND(IF(AND($H146="",$I146=""),$F146*$L146*$M146,$F146*$H146*$I146),0)</f>
        <v>0</v>
      </c>
      <c r="R146" s="24">
        <f t="shared" ref="R146" si="629">ROUND(IF($I146="",G146*M146,$G146*$I146),0)</f>
        <v>0</v>
      </c>
    </row>
    <row r="147" spans="1:18" ht="12" customHeight="1" x14ac:dyDescent="0.2">
      <c r="E147" s="23"/>
      <c r="F147" s="28"/>
      <c r="G147" s="29"/>
    </row>
    <row r="148" spans="1:18" ht="12" customHeight="1" x14ac:dyDescent="0.2">
      <c r="E148" s="23"/>
      <c r="F148" s="28"/>
      <c r="G148" s="29"/>
    </row>
    <row r="149" spans="1:18" ht="12" customHeight="1" x14ac:dyDescent="0.2">
      <c r="E149" s="23"/>
      <c r="F149" s="57" t="str">
        <f t="shared" ref="F149" si="630">$B150</f>
        <v>Grimer</v>
      </c>
      <c r="G149" s="58" t="str">
        <f t="shared" ref="G149" si="631">C150</f>
        <v>Muk</v>
      </c>
      <c r="H149" s="57" t="str">
        <f t="shared" ref="H149" si="632">$B150</f>
        <v>Grimer</v>
      </c>
      <c r="I149" s="58" t="str">
        <f t="shared" ref="I149" si="633">$G149</f>
        <v>Muk</v>
      </c>
      <c r="J149" s="57" t="str">
        <f t="shared" ref="J149" si="634">$B150</f>
        <v>Grimer</v>
      </c>
      <c r="K149" s="58" t="str">
        <f t="shared" ref="K149" si="635">$G149</f>
        <v>Muk</v>
      </c>
      <c r="L149" s="57" t="str">
        <f t="shared" ref="L149" si="636">$B150</f>
        <v>Grimer</v>
      </c>
      <c r="M149" s="58" t="str">
        <f t="shared" ref="M149" si="637">$G149</f>
        <v>Muk</v>
      </c>
      <c r="N149" s="57" t="str">
        <f t="shared" ref="N149" si="638">$B150</f>
        <v>Grimer</v>
      </c>
      <c r="O149" s="58" t="str">
        <f t="shared" ref="O149" si="639">$G149</f>
        <v>Muk</v>
      </c>
      <c r="P149" s="59" t="str">
        <f t="shared" ref="P149" si="640">$B150&amp;" → "&amp;$G149</f>
        <v>Grimer → Muk</v>
      </c>
      <c r="Q149" s="59" t="str">
        <f t="shared" ref="Q149" si="641">$B150&amp;" → "&amp;$D150</f>
        <v>Grimer → 0</v>
      </c>
      <c r="R149" s="59" t="str">
        <f t="shared" ref="R149" si="642">$G149&amp;" → "&amp;$D150</f>
        <v>Muk → 0</v>
      </c>
    </row>
    <row r="150" spans="1:18" ht="12" customHeight="1" x14ac:dyDescent="0.2">
      <c r="A150">
        <v>88</v>
      </c>
      <c r="B150" s="24" t="str">
        <f>INDEX(Reference!$G$4:$G$75,MATCH($A150,Reference!$F$4:$F$75,0))</f>
        <v>Grimer</v>
      </c>
      <c r="C150" t="str">
        <f>INDEX(Reference!$H$4:$H$75,MATCH($B150,Reference!$G$4:$G$75,0))</f>
        <v>Muk</v>
      </c>
      <c r="D150" s="43">
        <f>INDEX(Reference!$I$4:$I$75,MATCH($B150,Reference!$G$4:$G$75,0))</f>
        <v>0</v>
      </c>
      <c r="E150" s="25"/>
      <c r="F150" s="26"/>
      <c r="G150" s="27"/>
      <c r="H150" s="26"/>
      <c r="I150" s="27"/>
      <c r="J150" s="28">
        <f>INDEX(Reference!$D$4:$D$74,MATCH(J149,Reference!$C$4:$C$74,0))</f>
        <v>50</v>
      </c>
      <c r="K150" s="29">
        <f>IFERROR(INDEX(Reference!$D$4:$D$75,MATCH(K149,Reference!$C$4:$C$75,0)),0)</f>
        <v>0</v>
      </c>
      <c r="L150" s="61">
        <f>INDEX(Reference!$T$4:$T$75,MATCH($A150,Reference!$F$4:$F$75,0))</f>
        <v>2.44</v>
      </c>
      <c r="M150" s="62">
        <f>INDEX(Reference!$T$4:$T$75,MATCH($A150,Reference!$F$4:$F$75,0)+1)</f>
        <v>2.58</v>
      </c>
      <c r="N150" s="28">
        <f t="shared" ref="N150" si="643">IF($E150&gt;=$J150,"Evolve now!",ROUNDUP(($J150-$E150)/4,0))</f>
        <v>13</v>
      </c>
      <c r="O150" s="29" t="str">
        <f t="shared" ref="O150" si="644">IFERROR(IF($E150&gt;=$K150,"Evolve now!",ROUNDUP(($K150-$E150)/4,0)),0)</f>
        <v>Evolve now!</v>
      </c>
      <c r="P150" s="24">
        <f t="shared" ref="P150" si="645">ROUND(IF($H150="",$F150*$L150,$F150*$H150),0)</f>
        <v>0</v>
      </c>
      <c r="Q150" s="24">
        <f t="shared" ref="Q150" si="646">ROUND(IF(AND($H150="",$I150=""),$F150*$L150*$M150,$F150*$H150*$I150),0)</f>
        <v>0</v>
      </c>
      <c r="R150" s="24">
        <f t="shared" ref="R150" si="647">ROUND(IF($I150="",G150*M150,$G150*$I150),0)</f>
        <v>0</v>
      </c>
    </row>
    <row r="151" spans="1:18" ht="12" customHeight="1" x14ac:dyDescent="0.2">
      <c r="E151" s="23"/>
      <c r="F151" s="28"/>
      <c r="G151" s="29"/>
    </row>
    <row r="152" spans="1:18" ht="12" customHeight="1" x14ac:dyDescent="0.2">
      <c r="E152" s="23"/>
      <c r="F152" s="28"/>
      <c r="G152" s="29"/>
    </row>
    <row r="153" spans="1:18" ht="12" customHeight="1" x14ac:dyDescent="0.2">
      <c r="E153" s="23"/>
      <c r="F153" s="57" t="str">
        <f t="shared" ref="F153" si="648">$B154</f>
        <v>Shellder</v>
      </c>
      <c r="G153" s="58" t="str">
        <f t="shared" ref="G153" si="649">C154</f>
        <v>Cloyster</v>
      </c>
      <c r="H153" s="57" t="str">
        <f t="shared" ref="H153" si="650">$B154</f>
        <v>Shellder</v>
      </c>
      <c r="I153" s="58" t="str">
        <f t="shared" ref="I153" si="651">$G153</f>
        <v>Cloyster</v>
      </c>
      <c r="J153" s="57" t="str">
        <f t="shared" ref="J153" si="652">$B154</f>
        <v>Shellder</v>
      </c>
      <c r="K153" s="58" t="str">
        <f t="shared" ref="K153" si="653">$G153</f>
        <v>Cloyster</v>
      </c>
      <c r="L153" s="57" t="str">
        <f t="shared" ref="L153" si="654">$B154</f>
        <v>Shellder</v>
      </c>
      <c r="M153" s="58" t="str">
        <f t="shared" ref="M153" si="655">$G153</f>
        <v>Cloyster</v>
      </c>
      <c r="N153" s="57" t="str">
        <f t="shared" ref="N153" si="656">$B154</f>
        <v>Shellder</v>
      </c>
      <c r="O153" s="58" t="str">
        <f t="shared" ref="O153" si="657">$G153</f>
        <v>Cloyster</v>
      </c>
      <c r="P153" s="59" t="str">
        <f t="shared" ref="P153" si="658">$B154&amp;" → "&amp;$G153</f>
        <v>Shellder → Cloyster</v>
      </c>
      <c r="Q153" s="59" t="str">
        <f t="shared" ref="Q153" si="659">$B154&amp;" → "&amp;$D154</f>
        <v>Shellder → 0</v>
      </c>
      <c r="R153" s="59" t="str">
        <f t="shared" ref="R153" si="660">$G153&amp;" → "&amp;$D154</f>
        <v>Cloyster → 0</v>
      </c>
    </row>
    <row r="154" spans="1:18" ht="12" customHeight="1" x14ac:dyDescent="0.2">
      <c r="A154">
        <v>90</v>
      </c>
      <c r="B154" s="24" t="str">
        <f>INDEX(Reference!$G$4:$G$75,MATCH($A154,Reference!$F$4:$F$75,0))</f>
        <v>Shellder</v>
      </c>
      <c r="C154" t="str">
        <f>INDEX(Reference!$H$4:$H$75,MATCH($B154,Reference!$G$4:$G$75,0))</f>
        <v>Cloyster</v>
      </c>
      <c r="D154" s="43">
        <f>INDEX(Reference!$I$4:$I$75,MATCH($B154,Reference!$G$4:$G$75,0))</f>
        <v>0</v>
      </c>
      <c r="E154" s="25"/>
      <c r="F154" s="26"/>
      <c r="G154" s="27"/>
      <c r="H154" s="26"/>
      <c r="I154" s="27"/>
      <c r="J154" s="28">
        <f>INDEX(Reference!$D$4:$D$74,MATCH(J153,Reference!$C$4:$C$74,0))</f>
        <v>50</v>
      </c>
      <c r="K154" s="29">
        <f>IFERROR(INDEX(Reference!$D$4:$D$75,MATCH(K153,Reference!$C$4:$C$75,0)),0)</f>
        <v>0</v>
      </c>
      <c r="L154" s="61">
        <f>INDEX(Reference!$T$4:$T$75,MATCH($A154,Reference!$F$4:$F$75,0))</f>
        <v>2.58</v>
      </c>
      <c r="M154" s="62">
        <f>INDEX(Reference!$T$4:$T$75,MATCH($A154,Reference!$F$4:$F$75,0)+1)</f>
        <v>1.76</v>
      </c>
      <c r="N154" s="28">
        <f t="shared" ref="N154" si="661">IF($E154&gt;=$J154,"Evolve now!",ROUNDUP(($J154-$E154)/4,0))</f>
        <v>13</v>
      </c>
      <c r="O154" s="29" t="str">
        <f t="shared" ref="O154" si="662">IFERROR(IF($E154&gt;=$K154,"Evolve now!",ROUNDUP(($K154-$E154)/4,0)),0)</f>
        <v>Evolve now!</v>
      </c>
      <c r="P154" s="24">
        <f t="shared" ref="P154" si="663">ROUND(IF($H154="",$F154*$L154,$F154*$H154),0)</f>
        <v>0</v>
      </c>
      <c r="Q154" s="24">
        <f t="shared" ref="Q154" si="664">ROUND(IF(AND($H154="",$I154=""),$F154*$L154*$M154,$F154*$H154*$I154),0)</f>
        <v>0</v>
      </c>
      <c r="R154" s="24">
        <f t="shared" ref="R154" si="665">ROUND(IF($I154="",G154*M154,$G154*$I154),0)</f>
        <v>0</v>
      </c>
    </row>
    <row r="155" spans="1:18" ht="12" customHeight="1" x14ac:dyDescent="0.2">
      <c r="E155" s="23"/>
      <c r="F155" s="28"/>
      <c r="G155" s="29"/>
    </row>
    <row r="156" spans="1:18" ht="12" customHeight="1" x14ac:dyDescent="0.2">
      <c r="E156" s="23"/>
      <c r="F156" s="28"/>
      <c r="G156" s="29"/>
    </row>
    <row r="157" spans="1:18" ht="12" customHeight="1" x14ac:dyDescent="0.2">
      <c r="E157" s="23"/>
      <c r="F157" s="57" t="str">
        <f t="shared" ref="F157" si="666">$B158</f>
        <v>Gastly</v>
      </c>
      <c r="G157" s="58" t="str">
        <f t="shared" ref="G157" si="667">C158</f>
        <v>Haunter</v>
      </c>
      <c r="H157" s="57" t="str">
        <f t="shared" ref="H157" si="668">$B158</f>
        <v>Gastly</v>
      </c>
      <c r="I157" s="58" t="str">
        <f t="shared" ref="I157" si="669">$G157</f>
        <v>Haunter</v>
      </c>
      <c r="J157" s="57" t="str">
        <f t="shared" ref="J157" si="670">$B158</f>
        <v>Gastly</v>
      </c>
      <c r="K157" s="58" t="str">
        <f t="shared" ref="K157" si="671">$G157</f>
        <v>Haunter</v>
      </c>
      <c r="L157" s="57" t="str">
        <f t="shared" ref="L157" si="672">$B158</f>
        <v>Gastly</v>
      </c>
      <c r="M157" s="58" t="str">
        <f t="shared" ref="M157" si="673">$G157</f>
        <v>Haunter</v>
      </c>
      <c r="N157" s="57" t="str">
        <f t="shared" ref="N157" si="674">$B158</f>
        <v>Gastly</v>
      </c>
      <c r="O157" s="58" t="str">
        <f t="shared" ref="O157" si="675">$G157</f>
        <v>Haunter</v>
      </c>
      <c r="P157" s="59" t="str">
        <f t="shared" ref="P157" si="676">$B158&amp;" → "&amp;$G157</f>
        <v>Gastly → Haunter</v>
      </c>
      <c r="Q157" s="59" t="str">
        <f t="shared" ref="Q157" si="677">$B158&amp;" → "&amp;$D158</f>
        <v>Gastly → Gengar</v>
      </c>
      <c r="R157" s="59" t="str">
        <f t="shared" ref="R157" si="678">$G157&amp;" → "&amp;$D158</f>
        <v>Haunter → Gengar</v>
      </c>
    </row>
    <row r="158" spans="1:18" ht="12" customHeight="1" x14ac:dyDescent="0.2">
      <c r="A158">
        <v>92</v>
      </c>
      <c r="B158" s="24" t="str">
        <f>INDEX(Reference!$G$4:$G$75,MATCH($A158,Reference!$F$4:$F$75,0))</f>
        <v>Gastly</v>
      </c>
      <c r="C158" t="str">
        <f>INDEX(Reference!$H$4:$H$75,MATCH($B158,Reference!$G$4:$G$75,0))</f>
        <v>Haunter</v>
      </c>
      <c r="D158" s="43" t="str">
        <f>INDEX(Reference!$I$4:$I$75,MATCH($B158,Reference!$G$4:$G$75,0))</f>
        <v>Gengar</v>
      </c>
      <c r="E158" s="25"/>
      <c r="F158" s="26"/>
      <c r="G158" s="27"/>
      <c r="H158" s="26"/>
      <c r="I158" s="27"/>
      <c r="J158" s="28">
        <f>INDEX(Reference!$D$4:$D$74,MATCH(J157,Reference!$C$4:$C$74,0))</f>
        <v>25</v>
      </c>
      <c r="K158" s="29">
        <f>IFERROR(INDEX(Reference!$D$4:$D$75,MATCH(K157,Reference!$C$4:$C$75,0)),0)</f>
        <v>100</v>
      </c>
      <c r="L158" s="61">
        <f>INDEX(Reference!$T$4:$T$75,MATCH($A158,Reference!$F$4:$F$75,0))</f>
        <v>1.76</v>
      </c>
      <c r="M158" s="62">
        <f>INDEX(Reference!$T$4:$T$75,MATCH($A158,Reference!$F$4:$F$75,0)+1)</f>
        <v>1.53</v>
      </c>
      <c r="N158" s="28">
        <f t="shared" ref="N158" si="679">IF($E158&gt;=$J158,"Evolve now!",ROUNDUP(($J158-$E158)/4,0))</f>
        <v>7</v>
      </c>
      <c r="O158" s="29">
        <f t="shared" ref="O158" si="680">IFERROR(IF($E158&gt;=$K158,"Evolve now!",ROUNDUP(($K158-$E158)/4,0)),0)</f>
        <v>25</v>
      </c>
      <c r="P158" s="24">
        <f t="shared" ref="P158" si="681">ROUND(IF($H158="",$F158*$L158,$F158*$H158),0)</f>
        <v>0</v>
      </c>
      <c r="Q158" s="24">
        <f t="shared" ref="Q158" si="682">ROUND(IF(AND($H158="",$I158=""),$F158*$L158*$M158,$F158*$H158*$I158),0)</f>
        <v>0</v>
      </c>
      <c r="R158" s="24">
        <f t="shared" ref="R158" si="683">ROUND(IF($I158="",G158*M158,$G158*$I158),0)</f>
        <v>0</v>
      </c>
    </row>
    <row r="159" spans="1:18" ht="12" customHeight="1" x14ac:dyDescent="0.2">
      <c r="E159" s="23"/>
      <c r="F159" s="28"/>
      <c r="G159" s="29"/>
    </row>
    <row r="160" spans="1:18" ht="12" customHeight="1" x14ac:dyDescent="0.2">
      <c r="E160" s="23"/>
      <c r="F160" s="28"/>
      <c r="G160" s="29"/>
    </row>
    <row r="161" spans="1:18" ht="12" customHeight="1" x14ac:dyDescent="0.2">
      <c r="E161" s="23"/>
      <c r="F161" s="57" t="str">
        <f t="shared" ref="F161" si="684">$B162</f>
        <v>Drowzee</v>
      </c>
      <c r="G161" s="58" t="str">
        <f t="shared" ref="G161" si="685">C162</f>
        <v>Hypno</v>
      </c>
      <c r="H161" s="57" t="str">
        <f t="shared" ref="H161" si="686">$B162</f>
        <v>Drowzee</v>
      </c>
      <c r="I161" s="58" t="str">
        <f t="shared" ref="I161" si="687">$G161</f>
        <v>Hypno</v>
      </c>
      <c r="J161" s="57" t="str">
        <f t="shared" ref="J161" si="688">$B162</f>
        <v>Drowzee</v>
      </c>
      <c r="K161" s="58" t="str">
        <f t="shared" ref="K161" si="689">$G161</f>
        <v>Hypno</v>
      </c>
      <c r="L161" s="57" t="str">
        <f t="shared" ref="L161" si="690">$B162</f>
        <v>Drowzee</v>
      </c>
      <c r="M161" s="58" t="str">
        <f t="shared" ref="M161" si="691">$G161</f>
        <v>Hypno</v>
      </c>
      <c r="N161" s="57" t="str">
        <f t="shared" ref="N161" si="692">$B162</f>
        <v>Drowzee</v>
      </c>
      <c r="O161" s="58" t="str">
        <f t="shared" ref="O161" si="693">$G161</f>
        <v>Hypno</v>
      </c>
      <c r="P161" s="59" t="str">
        <f t="shared" ref="P161" si="694">$B162&amp;" → "&amp;$G161</f>
        <v>Drowzee → Hypno</v>
      </c>
      <c r="Q161" s="59" t="str">
        <f t="shared" ref="Q161" si="695">$B162&amp;" → "&amp;$D162</f>
        <v>Drowzee → 0</v>
      </c>
      <c r="R161" s="59" t="str">
        <f t="shared" ref="R161" si="696">$G161&amp;" → "&amp;$D162</f>
        <v>Hypno → 0</v>
      </c>
    </row>
    <row r="162" spans="1:18" ht="12" customHeight="1" x14ac:dyDescent="0.2">
      <c r="A162">
        <v>96</v>
      </c>
      <c r="B162" s="24" t="str">
        <f>INDEX(Reference!$G$4:$G$75,MATCH($A162,Reference!$F$4:$F$75,0))</f>
        <v>Drowzee</v>
      </c>
      <c r="C162" t="str">
        <f>INDEX(Reference!$H$4:$H$75,MATCH($B162,Reference!$G$4:$G$75,0))</f>
        <v>Hypno</v>
      </c>
      <c r="D162" s="43">
        <f>INDEX(Reference!$I$4:$I$75,MATCH($B162,Reference!$G$4:$G$75,0))</f>
        <v>0</v>
      </c>
      <c r="E162" s="25"/>
      <c r="F162" s="26"/>
      <c r="G162" s="27"/>
      <c r="H162" s="26"/>
      <c r="I162" s="27"/>
      <c r="J162" s="28">
        <f>INDEX(Reference!$D$4:$D$74,MATCH(J161,Reference!$C$4:$C$74,0))</f>
        <v>50</v>
      </c>
      <c r="K162" s="29">
        <f>IFERROR(INDEX(Reference!$D$4:$D$75,MATCH(K161,Reference!$C$4:$C$75,0)),0)</f>
        <v>0</v>
      </c>
      <c r="L162" s="61">
        <f>INDEX(Reference!$T$4:$T$75,MATCH($A162,Reference!$F$4:$F$75,0))</f>
        <v>2.08</v>
      </c>
      <c r="M162" s="62">
        <f>INDEX(Reference!$T$4:$T$75,MATCH($A162,Reference!$F$4:$F$75,0)+1)</f>
        <v>2.36</v>
      </c>
      <c r="N162" s="28">
        <f t="shared" ref="N162" si="697">IF($E162&gt;=$J162,"Evolve now!",ROUNDUP(($J162-$E162)/4,0))</f>
        <v>13</v>
      </c>
      <c r="O162" s="29" t="str">
        <f t="shared" ref="O162" si="698">IFERROR(IF($E162&gt;=$K162,"Evolve now!",ROUNDUP(($K162-$E162)/4,0)),0)</f>
        <v>Evolve now!</v>
      </c>
      <c r="P162" s="24">
        <f t="shared" ref="P162" si="699">ROUND(IF($H162="",$F162*$L162,$F162*$H162),0)</f>
        <v>0</v>
      </c>
      <c r="Q162" s="24">
        <f t="shared" ref="Q162" si="700">ROUND(IF(AND($H162="",$I162=""),$F162*$L162*$M162,$F162*$H162*$I162),0)</f>
        <v>0</v>
      </c>
      <c r="R162" s="24">
        <f t="shared" ref="R162" si="701">ROUND(IF($I162="",G162*M162,$G162*$I162),0)</f>
        <v>0</v>
      </c>
    </row>
    <row r="163" spans="1:18" ht="12" customHeight="1" x14ac:dyDescent="0.2">
      <c r="E163" s="23"/>
      <c r="F163" s="28"/>
      <c r="G163" s="29"/>
    </row>
    <row r="164" spans="1:18" ht="12" customHeight="1" x14ac:dyDescent="0.2">
      <c r="E164" s="23"/>
      <c r="F164" s="28"/>
      <c r="G164" s="29"/>
    </row>
    <row r="165" spans="1:18" ht="12" customHeight="1" x14ac:dyDescent="0.2">
      <c r="E165" s="23"/>
      <c r="F165" s="57" t="str">
        <f t="shared" ref="F165" si="702">$B166</f>
        <v>Krabby</v>
      </c>
      <c r="G165" s="58" t="str">
        <f t="shared" ref="G165" si="703">C166</f>
        <v>Kingler</v>
      </c>
      <c r="H165" s="57" t="str">
        <f t="shared" ref="H165" si="704">$B166</f>
        <v>Krabby</v>
      </c>
      <c r="I165" s="58" t="str">
        <f t="shared" ref="I165" si="705">$G165</f>
        <v>Kingler</v>
      </c>
      <c r="J165" s="57" t="str">
        <f t="shared" ref="J165" si="706">$B166</f>
        <v>Krabby</v>
      </c>
      <c r="K165" s="58" t="str">
        <f t="shared" ref="K165" si="707">$G165</f>
        <v>Kingler</v>
      </c>
      <c r="L165" s="57" t="str">
        <f t="shared" ref="L165" si="708">$B166</f>
        <v>Krabby</v>
      </c>
      <c r="M165" s="58" t="str">
        <f t="shared" ref="M165" si="709">$G165</f>
        <v>Kingler</v>
      </c>
      <c r="N165" s="57" t="str">
        <f t="shared" ref="N165" si="710">$B166</f>
        <v>Krabby</v>
      </c>
      <c r="O165" s="58" t="str">
        <f t="shared" ref="O165" si="711">$G165</f>
        <v>Kingler</v>
      </c>
      <c r="P165" s="59" t="str">
        <f t="shared" ref="P165" si="712">$B166&amp;" → "&amp;$G165</f>
        <v>Krabby → Kingler</v>
      </c>
      <c r="Q165" s="59" t="str">
        <f t="shared" ref="Q165" si="713">$B166&amp;" → "&amp;$D166</f>
        <v>Krabby → 0</v>
      </c>
      <c r="R165" s="59" t="str">
        <f t="shared" ref="R165" si="714">$G165&amp;" → "&amp;$D166</f>
        <v>Kingler → 0</v>
      </c>
    </row>
    <row r="166" spans="1:18" ht="12" customHeight="1" x14ac:dyDescent="0.2">
      <c r="A166">
        <v>98</v>
      </c>
      <c r="B166" s="24" t="str">
        <f>INDEX(Reference!$G$4:$G$75,MATCH($A166,Reference!$F$4:$F$75,0))</f>
        <v>Krabby</v>
      </c>
      <c r="C166" t="str">
        <f>INDEX(Reference!$H$4:$H$75,MATCH($B166,Reference!$G$4:$G$75,0))</f>
        <v>Kingler</v>
      </c>
      <c r="D166" s="43">
        <f>INDEX(Reference!$I$4:$I$75,MATCH($B166,Reference!$G$4:$G$75,0))</f>
        <v>0</v>
      </c>
      <c r="E166" s="25"/>
      <c r="F166" s="26"/>
      <c r="G166" s="27"/>
      <c r="H166" s="26"/>
      <c r="I166" s="27"/>
      <c r="J166" s="28">
        <f>INDEX(Reference!$D$4:$D$74,MATCH(J165,Reference!$C$4:$C$74,0))</f>
        <v>50</v>
      </c>
      <c r="K166" s="29">
        <f>IFERROR(INDEX(Reference!$D$4:$D$75,MATCH(K165,Reference!$C$4:$C$75,0)),0)</f>
        <v>0</v>
      </c>
      <c r="L166" s="61">
        <f>INDEX(Reference!$T$4:$T$75,MATCH($A166,Reference!$F$4:$F$75,0))</f>
        <v>2.36</v>
      </c>
      <c r="M166" s="62">
        <f>INDEX(Reference!$T$4:$T$75,MATCH($A166,Reference!$F$4:$F$75,0)+1)</f>
        <v>2.0099999999999998</v>
      </c>
      <c r="N166" s="28">
        <f t="shared" ref="N166" si="715">IF($E166&gt;=$J166,"Evolve now!",ROUNDUP(($J166-$E166)/4,0))</f>
        <v>13</v>
      </c>
      <c r="O166" s="29" t="str">
        <f t="shared" ref="O166" si="716">IFERROR(IF($E166&gt;=$K166,"Evolve now!",ROUNDUP(($K166-$E166)/4,0)),0)</f>
        <v>Evolve now!</v>
      </c>
      <c r="P166" s="24">
        <f t="shared" ref="P166" si="717">ROUND(IF($H166="",$F166*$L166,$F166*$H166),0)</f>
        <v>0</v>
      </c>
      <c r="Q166" s="24">
        <f t="shared" ref="Q166" si="718">ROUND(IF(AND($H166="",$I166=""),$F166*$L166*$M166,$F166*$H166*$I166),0)</f>
        <v>0</v>
      </c>
      <c r="R166" s="24">
        <f t="shared" ref="R166" si="719">ROUND(IF($I166="",G166*M166,$G166*$I166),0)</f>
        <v>0</v>
      </c>
    </row>
    <row r="167" spans="1:18" ht="12" customHeight="1" x14ac:dyDescent="0.2">
      <c r="E167" s="23"/>
      <c r="F167" s="28"/>
      <c r="G167" s="29"/>
    </row>
    <row r="168" spans="1:18" ht="12" customHeight="1" x14ac:dyDescent="0.2">
      <c r="E168" s="23"/>
      <c r="F168" s="28"/>
      <c r="G168" s="29"/>
    </row>
    <row r="169" spans="1:18" ht="12" customHeight="1" x14ac:dyDescent="0.2">
      <c r="E169" s="23"/>
      <c r="F169" s="57" t="str">
        <f t="shared" ref="F169" si="720">$B170</f>
        <v>Voltorb</v>
      </c>
      <c r="G169" s="58" t="str">
        <f t="shared" ref="G169" si="721">C170</f>
        <v>Electrode</v>
      </c>
      <c r="H169" s="57" t="str">
        <f t="shared" ref="H169" si="722">$B170</f>
        <v>Voltorb</v>
      </c>
      <c r="I169" s="58" t="str">
        <f t="shared" ref="I169" si="723">$G169</f>
        <v>Electrode</v>
      </c>
      <c r="J169" s="57" t="str">
        <f t="shared" ref="J169" si="724">$B170</f>
        <v>Voltorb</v>
      </c>
      <c r="K169" s="58" t="str">
        <f t="shared" ref="K169" si="725">$G169</f>
        <v>Electrode</v>
      </c>
      <c r="L169" s="57" t="str">
        <f t="shared" ref="L169" si="726">$B170</f>
        <v>Voltorb</v>
      </c>
      <c r="M169" s="58" t="str">
        <f t="shared" ref="M169" si="727">$G169</f>
        <v>Electrode</v>
      </c>
      <c r="N169" s="57" t="str">
        <f t="shared" ref="N169" si="728">$B170</f>
        <v>Voltorb</v>
      </c>
      <c r="O169" s="58" t="str">
        <f t="shared" ref="O169" si="729">$G169</f>
        <v>Electrode</v>
      </c>
      <c r="P169" s="59" t="str">
        <f t="shared" ref="P169" si="730">$B170&amp;" → "&amp;$G169</f>
        <v>Voltorb → Electrode</v>
      </c>
      <c r="Q169" s="59" t="str">
        <f t="shared" ref="Q169" si="731">$B170&amp;" → "&amp;$D170</f>
        <v>Voltorb → 0</v>
      </c>
      <c r="R169" s="59" t="str">
        <f t="shared" ref="R169" si="732">$G169&amp;" → "&amp;$D170</f>
        <v>Electrode → 0</v>
      </c>
    </row>
    <row r="170" spans="1:18" ht="12" customHeight="1" x14ac:dyDescent="0.2">
      <c r="A170">
        <v>100</v>
      </c>
      <c r="B170" s="24" t="str">
        <f>INDEX(Reference!$G$4:$G$75,MATCH($A170,Reference!$F$4:$F$75,0))</f>
        <v>Voltorb</v>
      </c>
      <c r="C170" t="str">
        <f>INDEX(Reference!$H$4:$H$75,MATCH($B170,Reference!$G$4:$G$75,0))</f>
        <v>Electrode</v>
      </c>
      <c r="D170" s="43">
        <f>INDEX(Reference!$I$4:$I$75,MATCH($B170,Reference!$G$4:$G$75,0))</f>
        <v>0</v>
      </c>
      <c r="E170" s="25"/>
      <c r="F170" s="26"/>
      <c r="G170" s="27"/>
      <c r="H170" s="26"/>
      <c r="I170" s="27"/>
      <c r="J170" s="28">
        <f>INDEX(Reference!$D$4:$D$74,MATCH(J169,Reference!$C$4:$C$74,0))</f>
        <v>50</v>
      </c>
      <c r="K170" s="29">
        <f>IFERROR(INDEX(Reference!$D$4:$D$75,MATCH(K169,Reference!$C$4:$C$75,0)),0)</f>
        <v>0</v>
      </c>
      <c r="L170" s="61">
        <f>INDEX(Reference!$T$4:$T$75,MATCH($A170,Reference!$F$4:$F$75,0))</f>
        <v>2.0099999999999998</v>
      </c>
      <c r="M170" s="62">
        <f>INDEX(Reference!$T$4:$T$75,MATCH($A170,Reference!$F$4:$F$75,0)+1)</f>
        <v>2.73</v>
      </c>
      <c r="N170" s="28">
        <f t="shared" ref="N170" si="733">IF($E170&gt;=$J170,"Evolve now!",ROUNDUP(($J170-$E170)/4,0))</f>
        <v>13</v>
      </c>
      <c r="O170" s="29" t="str">
        <f t="shared" ref="O170" si="734">IFERROR(IF($E170&gt;=$K170,"Evolve now!",ROUNDUP(($K170-$E170)/4,0)),0)</f>
        <v>Evolve now!</v>
      </c>
      <c r="P170" s="24">
        <f t="shared" ref="P170" si="735">ROUND(IF($H170="",$F170*$L170,$F170*$H170),0)</f>
        <v>0</v>
      </c>
      <c r="Q170" s="24">
        <f t="shared" ref="Q170" si="736">ROUND(IF(AND($H170="",$I170=""),$F170*$L170*$M170,$F170*$H170*$I170),0)</f>
        <v>0</v>
      </c>
      <c r="R170" s="24">
        <f t="shared" ref="R170" si="737">ROUND(IF($I170="",G170*M170,$G170*$I170),0)</f>
        <v>0</v>
      </c>
    </row>
    <row r="171" spans="1:18" ht="12" customHeight="1" x14ac:dyDescent="0.2">
      <c r="E171" s="23"/>
      <c r="F171" s="28"/>
      <c r="G171" s="29"/>
    </row>
    <row r="172" spans="1:18" ht="12" customHeight="1" x14ac:dyDescent="0.2">
      <c r="E172" s="23"/>
      <c r="F172" s="28"/>
      <c r="G172" s="29"/>
    </row>
    <row r="173" spans="1:18" ht="12" customHeight="1" x14ac:dyDescent="0.2">
      <c r="E173" s="23"/>
      <c r="F173" s="57" t="str">
        <f t="shared" ref="F173" si="738">$B174</f>
        <v>Exeggcute</v>
      </c>
      <c r="G173" s="58" t="str">
        <f t="shared" ref="G173" si="739">C174</f>
        <v>Exeggutor</v>
      </c>
      <c r="H173" s="57" t="str">
        <f t="shared" ref="H173" si="740">$B174</f>
        <v>Exeggcute</v>
      </c>
      <c r="I173" s="58" t="str">
        <f t="shared" ref="I173" si="741">$G173</f>
        <v>Exeggutor</v>
      </c>
      <c r="J173" s="57" t="str">
        <f t="shared" ref="J173" si="742">$B174</f>
        <v>Exeggcute</v>
      </c>
      <c r="K173" s="58" t="str">
        <f t="shared" ref="K173" si="743">$G173</f>
        <v>Exeggutor</v>
      </c>
      <c r="L173" s="57" t="str">
        <f t="shared" ref="L173" si="744">$B174</f>
        <v>Exeggcute</v>
      </c>
      <c r="M173" s="58" t="str">
        <f t="shared" ref="M173" si="745">$G173</f>
        <v>Exeggutor</v>
      </c>
      <c r="N173" s="57" t="str">
        <f t="shared" ref="N173" si="746">$B174</f>
        <v>Exeggcute</v>
      </c>
      <c r="O173" s="58" t="str">
        <f t="shared" ref="O173" si="747">$G173</f>
        <v>Exeggutor</v>
      </c>
      <c r="P173" s="59" t="str">
        <f t="shared" ref="P173" si="748">$B174&amp;" → "&amp;$G173</f>
        <v>Exeggcute → Exeggutor</v>
      </c>
      <c r="Q173" s="59" t="str">
        <f t="shared" ref="Q173" si="749">$B174&amp;" → "&amp;$D174</f>
        <v>Exeggcute → 0</v>
      </c>
      <c r="R173" s="59" t="str">
        <f t="shared" ref="R173" si="750">$G173&amp;" → "&amp;$D174</f>
        <v>Exeggutor → 0</v>
      </c>
    </row>
    <row r="174" spans="1:18" ht="12" customHeight="1" x14ac:dyDescent="0.2">
      <c r="A174">
        <v>102</v>
      </c>
      <c r="B174" s="24" t="str">
        <f>INDEX(Reference!$G$4:$G$75,MATCH($A174,Reference!$F$4:$F$75,0))</f>
        <v>Exeggcute</v>
      </c>
      <c r="C174" t="str">
        <f>INDEX(Reference!$H$4:$H$75,MATCH($B174,Reference!$G$4:$G$75,0))</f>
        <v>Exeggutor</v>
      </c>
      <c r="D174" s="43">
        <f>INDEX(Reference!$I$4:$I$75,MATCH($B174,Reference!$G$4:$G$75,0))</f>
        <v>0</v>
      </c>
      <c r="E174" s="25"/>
      <c r="F174" s="26"/>
      <c r="G174" s="27"/>
      <c r="H174" s="26"/>
      <c r="I174" s="27"/>
      <c r="J174" s="28">
        <f>INDEX(Reference!$D$4:$D$74,MATCH(J173,Reference!$C$4:$C$74,0))</f>
        <v>50</v>
      </c>
      <c r="K174" s="29">
        <f>IFERROR(INDEX(Reference!$D$4:$D$75,MATCH(K173,Reference!$C$4:$C$75,0)),0)</f>
        <v>0</v>
      </c>
      <c r="L174" s="61">
        <f>INDEX(Reference!$T$4:$T$75,MATCH($A174,Reference!$F$4:$F$75,0))</f>
        <v>2.73</v>
      </c>
      <c r="M174" s="62">
        <f>INDEX(Reference!$T$4:$T$75,MATCH($A174,Reference!$F$4:$F$75,0)+1)</f>
        <v>1.66</v>
      </c>
      <c r="N174" s="28">
        <f t="shared" ref="N174" si="751">IF($E174&gt;=$J174,"Evolve now!",ROUNDUP(($J174-$E174)/4,0))</f>
        <v>13</v>
      </c>
      <c r="O174" s="29" t="str">
        <f t="shared" ref="O174" si="752">IFERROR(IF($E174&gt;=$K174,"Evolve now!",ROUNDUP(($K174-$E174)/4,0)),0)</f>
        <v>Evolve now!</v>
      </c>
      <c r="P174" s="24">
        <f t="shared" ref="P174" si="753">ROUND(IF($H174="",$F174*$L174,$F174*$H174),0)</f>
        <v>0</v>
      </c>
      <c r="Q174" s="24">
        <f t="shared" ref="Q174" si="754">ROUND(IF(AND($H174="",$I174=""),$F174*$L174*$M174,$F174*$H174*$I174),0)</f>
        <v>0</v>
      </c>
      <c r="R174" s="24">
        <f t="shared" ref="R174" si="755">ROUND(IF($I174="",G174*M174,$G174*$I174),0)</f>
        <v>0</v>
      </c>
    </row>
    <row r="175" spans="1:18" ht="12" customHeight="1" x14ac:dyDescent="0.2">
      <c r="E175" s="23"/>
      <c r="F175" s="28"/>
      <c r="G175" s="29"/>
    </row>
    <row r="176" spans="1:18" ht="12" customHeight="1" x14ac:dyDescent="0.2">
      <c r="E176" s="23"/>
      <c r="F176" s="28"/>
      <c r="G176" s="29"/>
    </row>
    <row r="177" spans="1:18" ht="12" customHeight="1" x14ac:dyDescent="0.2">
      <c r="E177" s="23"/>
      <c r="F177" s="57" t="str">
        <f t="shared" ref="F177" si="756">$B178</f>
        <v>Cubone</v>
      </c>
      <c r="G177" s="58" t="str">
        <f t="shared" ref="G177" si="757">C178</f>
        <v>Marowak</v>
      </c>
      <c r="H177" s="57" t="str">
        <f t="shared" ref="H177" si="758">$B178</f>
        <v>Cubone</v>
      </c>
      <c r="I177" s="58" t="str">
        <f t="shared" ref="I177" si="759">$G177</f>
        <v>Marowak</v>
      </c>
      <c r="J177" s="57" t="str">
        <f t="shared" ref="J177" si="760">$B178</f>
        <v>Cubone</v>
      </c>
      <c r="K177" s="58" t="str">
        <f t="shared" ref="K177" si="761">$G177</f>
        <v>Marowak</v>
      </c>
      <c r="L177" s="57" t="str">
        <f t="shared" ref="L177" si="762">$B178</f>
        <v>Cubone</v>
      </c>
      <c r="M177" s="58" t="str">
        <f t="shared" ref="M177" si="763">$G177</f>
        <v>Marowak</v>
      </c>
      <c r="N177" s="57" t="str">
        <f t="shared" ref="N177" si="764">$B178</f>
        <v>Cubone</v>
      </c>
      <c r="O177" s="58" t="str">
        <f t="shared" ref="O177" si="765">$G177</f>
        <v>Marowak</v>
      </c>
      <c r="P177" s="59" t="str">
        <f t="shared" ref="P177" si="766">$B178&amp;" → "&amp;$G177</f>
        <v>Cubone → Marowak</v>
      </c>
      <c r="Q177" s="59" t="str">
        <f t="shared" ref="Q177" si="767">$B178&amp;" → "&amp;$D178</f>
        <v>Cubone → 0</v>
      </c>
      <c r="R177" s="59" t="str">
        <f t="shared" ref="R177" si="768">$G177&amp;" → "&amp;$D178</f>
        <v>Marowak → 0</v>
      </c>
    </row>
    <row r="178" spans="1:18" ht="12" customHeight="1" x14ac:dyDescent="0.2">
      <c r="A178">
        <v>104</v>
      </c>
      <c r="B178" s="24" t="str">
        <f>INDEX(Reference!$G$4:$G$75,MATCH($A178,Reference!$F$4:$F$75,0))</f>
        <v>Cubone</v>
      </c>
      <c r="C178" t="str">
        <f>INDEX(Reference!$H$4:$H$75,MATCH($B178,Reference!$G$4:$G$75,0))</f>
        <v>Marowak</v>
      </c>
      <c r="D178" s="43">
        <f>INDEX(Reference!$I$4:$I$75,MATCH($B178,Reference!$G$4:$G$75,0))</f>
        <v>0</v>
      </c>
      <c r="E178" s="25"/>
      <c r="F178" s="26"/>
      <c r="G178" s="27"/>
      <c r="H178" s="26"/>
      <c r="I178" s="27"/>
      <c r="J178" s="28">
        <f>INDEX(Reference!$D$4:$D$74,MATCH(J177,Reference!$C$4:$C$74,0))</f>
        <v>50</v>
      </c>
      <c r="K178" s="29">
        <f>IFERROR(INDEX(Reference!$D$4:$D$75,MATCH(K177,Reference!$C$4:$C$75,0)),0)</f>
        <v>0</v>
      </c>
      <c r="L178" s="61">
        <f>INDEX(Reference!$T$4:$T$75,MATCH($A178,Reference!$F$4:$F$75,0))</f>
        <v>1.66</v>
      </c>
      <c r="M178" s="62">
        <f>INDEX(Reference!$T$4:$T$75,MATCH($A178,Reference!$F$4:$F$75,0)+1)</f>
        <v>4</v>
      </c>
      <c r="N178" s="28">
        <f t="shared" ref="N178" si="769">IF($E178&gt;=$J178,"Evolve now!",ROUNDUP(($J178-$E178)/4,0))</f>
        <v>13</v>
      </c>
      <c r="O178" s="29" t="str">
        <f t="shared" ref="O178" si="770">IFERROR(IF($E178&gt;=$K178,"Evolve now!",ROUNDUP(($K178-$E178)/4,0)),0)</f>
        <v>Evolve now!</v>
      </c>
      <c r="P178" s="24">
        <f t="shared" ref="P178" si="771">ROUND(IF($H178="",$F178*$L178,$F178*$H178),0)</f>
        <v>0</v>
      </c>
      <c r="Q178" s="24">
        <f t="shared" ref="Q178" si="772">ROUND(IF(AND($H178="",$I178=""),$F178*$L178*$M178,$F178*$H178*$I178),0)</f>
        <v>0</v>
      </c>
      <c r="R178" s="24">
        <f t="shared" ref="R178" si="773">ROUND(IF($I178="",G178*M178,$G178*$I178),0)</f>
        <v>0</v>
      </c>
    </row>
    <row r="179" spans="1:18" ht="12" customHeight="1" x14ac:dyDescent="0.2">
      <c r="E179" s="23"/>
      <c r="F179" s="28"/>
      <c r="G179" s="29"/>
    </row>
    <row r="180" spans="1:18" ht="12" customHeight="1" x14ac:dyDescent="0.2">
      <c r="E180" s="23"/>
      <c r="F180" s="28"/>
      <c r="G180" s="29"/>
    </row>
    <row r="181" spans="1:18" ht="12" customHeight="1" x14ac:dyDescent="0.2">
      <c r="E181" s="23"/>
      <c r="F181" s="57" t="str">
        <f t="shared" ref="F181" si="774">$B182</f>
        <v>Koffing</v>
      </c>
      <c r="G181" s="58" t="str">
        <f t="shared" ref="G181" si="775">C182</f>
        <v>Weezing</v>
      </c>
      <c r="H181" s="57" t="str">
        <f t="shared" ref="H181" si="776">$B182</f>
        <v>Koffing</v>
      </c>
      <c r="I181" s="58" t="str">
        <f t="shared" ref="I181" si="777">$G181</f>
        <v>Weezing</v>
      </c>
      <c r="J181" s="57" t="str">
        <f t="shared" ref="J181" si="778">$B182</f>
        <v>Koffing</v>
      </c>
      <c r="K181" s="58" t="str">
        <f t="shared" ref="K181" si="779">$G181</f>
        <v>Weezing</v>
      </c>
      <c r="L181" s="57" t="str">
        <f t="shared" ref="L181" si="780">$B182</f>
        <v>Koffing</v>
      </c>
      <c r="M181" s="58" t="str">
        <f t="shared" ref="M181" si="781">$G181</f>
        <v>Weezing</v>
      </c>
      <c r="N181" s="57" t="str">
        <f t="shared" ref="N181" si="782">$B182</f>
        <v>Koffing</v>
      </c>
      <c r="O181" s="58" t="str">
        <f t="shared" ref="O181" si="783">$G181</f>
        <v>Weezing</v>
      </c>
      <c r="P181" s="59" t="str">
        <f t="shared" ref="P181" si="784">$B182&amp;" → "&amp;$G181</f>
        <v>Koffing → Weezing</v>
      </c>
      <c r="Q181" s="59" t="str">
        <f t="shared" ref="Q181" si="785">$B182&amp;" → "&amp;$D182</f>
        <v>Koffing → 0</v>
      </c>
      <c r="R181" s="59" t="str">
        <f t="shared" ref="R181" si="786">$G181&amp;" → "&amp;$D182</f>
        <v>Weezing → 0</v>
      </c>
    </row>
    <row r="182" spans="1:18" ht="12" customHeight="1" x14ac:dyDescent="0.2">
      <c r="A182">
        <v>109</v>
      </c>
      <c r="B182" s="24" t="str">
        <f>INDEX(Reference!$G$4:$G$75,MATCH($A182,Reference!$F$4:$F$75,0))</f>
        <v>Koffing</v>
      </c>
      <c r="C182" t="str">
        <f>INDEX(Reference!$H$4:$H$75,MATCH($B182,Reference!$G$4:$G$75,0))</f>
        <v>Weezing</v>
      </c>
      <c r="D182" s="43">
        <f>INDEX(Reference!$I$4:$I$75,MATCH($B182,Reference!$G$4:$G$75,0))</f>
        <v>0</v>
      </c>
      <c r="E182" s="25"/>
      <c r="F182" s="26"/>
      <c r="G182" s="27"/>
      <c r="H182" s="26"/>
      <c r="I182" s="27"/>
      <c r="J182" s="28">
        <f>INDEX(Reference!$D$4:$D$74,MATCH(J181,Reference!$C$4:$C$74,0))</f>
        <v>50</v>
      </c>
      <c r="K182" s="29">
        <f>IFERROR(INDEX(Reference!$D$4:$D$75,MATCH(K181,Reference!$C$4:$C$75,0)),0)</f>
        <v>0</v>
      </c>
      <c r="L182" s="61">
        <f>INDEX(Reference!$T$4:$T$75,MATCH($A182,Reference!$F$4:$F$75,0))</f>
        <v>4</v>
      </c>
      <c r="M182" s="62">
        <f>INDEX(Reference!$T$4:$T$75,MATCH($A182,Reference!$F$4:$F$75,0)+1)</f>
        <v>1.92</v>
      </c>
      <c r="N182" s="28">
        <f t="shared" ref="N182" si="787">IF($E182&gt;=$J182,"Evolve now!",ROUNDUP(($J182-$E182)/4,0))</f>
        <v>13</v>
      </c>
      <c r="O182" s="29" t="str">
        <f t="shared" ref="O182" si="788">IFERROR(IF($E182&gt;=$K182,"Evolve now!",ROUNDUP(($K182-$E182)/4,0)),0)</f>
        <v>Evolve now!</v>
      </c>
      <c r="P182" s="24">
        <f t="shared" ref="P182" si="789">ROUND(IF($H182="",$F182*$L182,$F182*$H182),0)</f>
        <v>0</v>
      </c>
      <c r="Q182" s="24">
        <f t="shared" ref="Q182" si="790">ROUND(IF(AND($H182="",$I182=""),$F182*$L182*$M182,$F182*$H182*$I182),0)</f>
        <v>0</v>
      </c>
      <c r="R182" s="24">
        <f t="shared" ref="R182" si="791">ROUND(IF($I182="",G182*M182,$G182*$I182),0)</f>
        <v>0</v>
      </c>
    </row>
    <row r="183" spans="1:18" ht="12" customHeight="1" x14ac:dyDescent="0.2">
      <c r="E183" s="23"/>
      <c r="F183" s="28"/>
      <c r="G183" s="29"/>
    </row>
    <row r="184" spans="1:18" ht="12" customHeight="1" x14ac:dyDescent="0.2">
      <c r="E184" s="23"/>
      <c r="F184" s="28"/>
      <c r="G184" s="29"/>
    </row>
    <row r="185" spans="1:18" ht="12" customHeight="1" x14ac:dyDescent="0.2">
      <c r="E185" s="23"/>
      <c r="F185" s="57" t="str">
        <f t="shared" ref="F185" si="792">$B186</f>
        <v>Rhyhorn</v>
      </c>
      <c r="G185" s="58" t="str">
        <f t="shared" ref="G185" si="793">C186</f>
        <v>Rhydon</v>
      </c>
      <c r="H185" s="57" t="str">
        <f t="shared" ref="H185" si="794">$B186</f>
        <v>Rhyhorn</v>
      </c>
      <c r="I185" s="58" t="str">
        <f t="shared" ref="I185" si="795">$G185</f>
        <v>Rhydon</v>
      </c>
      <c r="J185" s="57" t="str">
        <f t="shared" ref="J185" si="796">$B186</f>
        <v>Rhyhorn</v>
      </c>
      <c r="K185" s="58" t="str">
        <f t="shared" ref="K185" si="797">$G185</f>
        <v>Rhydon</v>
      </c>
      <c r="L185" s="57" t="str">
        <f t="shared" ref="L185" si="798">$B186</f>
        <v>Rhyhorn</v>
      </c>
      <c r="M185" s="58" t="str">
        <f t="shared" ref="M185" si="799">$G185</f>
        <v>Rhydon</v>
      </c>
      <c r="N185" s="57" t="str">
        <f t="shared" ref="N185" si="800">$B186</f>
        <v>Rhyhorn</v>
      </c>
      <c r="O185" s="58" t="str">
        <f t="shared" ref="O185" si="801">$G185</f>
        <v>Rhydon</v>
      </c>
      <c r="P185" s="59" t="str">
        <f t="shared" ref="P185" si="802">$B186&amp;" → "&amp;$G185</f>
        <v>Rhyhorn → Rhydon</v>
      </c>
      <c r="Q185" s="59" t="str">
        <f t="shared" ref="Q185" si="803">$B186&amp;" → "&amp;$D186</f>
        <v>Rhyhorn → 0</v>
      </c>
      <c r="R185" s="59" t="str">
        <f t="shared" ref="R185" si="804">$G185&amp;" → "&amp;$D186</f>
        <v>Rhydon → 0</v>
      </c>
    </row>
    <row r="186" spans="1:18" ht="12" customHeight="1" x14ac:dyDescent="0.2">
      <c r="A186">
        <v>111</v>
      </c>
      <c r="B186" s="24" t="str">
        <f>INDEX(Reference!$G$4:$G$75,MATCH($A186,Reference!$F$4:$F$75,0))</f>
        <v>Rhyhorn</v>
      </c>
      <c r="C186" t="str">
        <f>INDEX(Reference!$H$4:$H$75,MATCH($B186,Reference!$G$4:$G$75,0))</f>
        <v>Rhydon</v>
      </c>
      <c r="D186" s="43">
        <f>INDEX(Reference!$I$4:$I$75,MATCH($B186,Reference!$G$4:$G$75,0))</f>
        <v>0</v>
      </c>
      <c r="E186" s="25"/>
      <c r="F186" s="26"/>
      <c r="G186" s="27"/>
      <c r="H186" s="26"/>
      <c r="I186" s="27"/>
      <c r="J186" s="28">
        <f>INDEX(Reference!$D$4:$D$74,MATCH(J185,Reference!$C$4:$C$74,0))</f>
        <v>50</v>
      </c>
      <c r="K186" s="29">
        <f>IFERROR(INDEX(Reference!$D$4:$D$75,MATCH(K185,Reference!$C$4:$C$75,0)),0)</f>
        <v>0</v>
      </c>
      <c r="L186" s="61">
        <f>INDEX(Reference!$T$4:$T$75,MATCH($A186,Reference!$F$4:$F$75,0))</f>
        <v>1.92</v>
      </c>
      <c r="M186" s="62">
        <f>INDEX(Reference!$T$4:$T$75,MATCH($A186,Reference!$F$4:$F$75,0)+1)</f>
        <v>2.23</v>
      </c>
      <c r="N186" s="28">
        <f t="shared" ref="N186" si="805">IF($E186&gt;=$J186,"Evolve now!",ROUNDUP(($J186-$E186)/4,0))</f>
        <v>13</v>
      </c>
      <c r="O186" s="29" t="str">
        <f t="shared" ref="O186" si="806">IFERROR(IF($E186&gt;=$K186,"Evolve now!",ROUNDUP(($K186-$E186)/4,0)),0)</f>
        <v>Evolve now!</v>
      </c>
      <c r="P186" s="24">
        <f t="shared" ref="P186" si="807">ROUND(IF($H186="",$F186*$L186,$F186*$H186),0)</f>
        <v>0</v>
      </c>
      <c r="Q186" s="24">
        <f t="shared" ref="Q186" si="808">ROUND(IF(AND($H186="",$I186=""),$F186*$L186*$M186,$F186*$H186*$I186),0)</f>
        <v>0</v>
      </c>
      <c r="R186" s="24">
        <f t="shared" ref="R186" si="809">ROUND(IF($I186="",G186*M186,$G186*$I186),0)</f>
        <v>0</v>
      </c>
    </row>
    <row r="187" spans="1:18" ht="12" customHeight="1" x14ac:dyDescent="0.2">
      <c r="E187" s="23"/>
      <c r="F187" s="28"/>
      <c r="G187" s="29"/>
    </row>
    <row r="188" spans="1:18" ht="12" customHeight="1" x14ac:dyDescent="0.2">
      <c r="E188" s="23"/>
      <c r="F188" s="28"/>
      <c r="G188" s="29"/>
    </row>
    <row r="189" spans="1:18" ht="12" customHeight="1" x14ac:dyDescent="0.2">
      <c r="E189" s="23"/>
      <c r="F189" s="57" t="str">
        <f t="shared" ref="F189" si="810">$B190</f>
        <v>Horsea</v>
      </c>
      <c r="G189" s="58" t="str">
        <f t="shared" ref="G189" si="811">C190</f>
        <v>Seadra</v>
      </c>
      <c r="H189" s="57" t="str">
        <f t="shared" ref="H189" si="812">$B190</f>
        <v>Horsea</v>
      </c>
      <c r="I189" s="58" t="str">
        <f t="shared" ref="I189" si="813">$G189</f>
        <v>Seadra</v>
      </c>
      <c r="J189" s="57" t="str">
        <f t="shared" ref="J189" si="814">$B190</f>
        <v>Horsea</v>
      </c>
      <c r="K189" s="58" t="str">
        <f t="shared" ref="K189" si="815">$G189</f>
        <v>Seadra</v>
      </c>
      <c r="L189" s="57" t="str">
        <f t="shared" ref="L189" si="816">$B190</f>
        <v>Horsea</v>
      </c>
      <c r="M189" s="58" t="str">
        <f t="shared" ref="M189" si="817">$G189</f>
        <v>Seadra</v>
      </c>
      <c r="N189" s="57" t="str">
        <f t="shared" ref="N189" si="818">$B190</f>
        <v>Horsea</v>
      </c>
      <c r="O189" s="58" t="str">
        <f t="shared" ref="O189" si="819">$G189</f>
        <v>Seadra</v>
      </c>
      <c r="P189" s="59" t="str">
        <f t="shared" ref="P189" si="820">$B190&amp;" → "&amp;$G189</f>
        <v>Horsea → Seadra</v>
      </c>
      <c r="Q189" s="59" t="str">
        <f t="shared" ref="Q189" si="821">$B190&amp;" → "&amp;$D190</f>
        <v>Horsea → 0</v>
      </c>
      <c r="R189" s="59" t="str">
        <f t="shared" ref="R189" si="822">$G189&amp;" → "&amp;$D190</f>
        <v>Seadra → 0</v>
      </c>
    </row>
    <row r="190" spans="1:18" ht="12" customHeight="1" x14ac:dyDescent="0.2">
      <c r="A190">
        <v>116</v>
      </c>
      <c r="B190" s="24" t="str">
        <f>INDEX(Reference!$G$4:$G$75,MATCH($A190,Reference!$F$4:$F$75,0))</f>
        <v>Horsea</v>
      </c>
      <c r="C190" t="str">
        <f>INDEX(Reference!$H$4:$H$75,MATCH($B190,Reference!$G$4:$G$75,0))</f>
        <v>Seadra</v>
      </c>
      <c r="D190" s="43">
        <f>INDEX(Reference!$I$4:$I$75,MATCH($B190,Reference!$G$4:$G$75,0))</f>
        <v>0</v>
      </c>
      <c r="E190" s="25"/>
      <c r="F190" s="26"/>
      <c r="G190" s="27"/>
      <c r="H190" s="26"/>
      <c r="I190" s="27"/>
      <c r="J190" s="28">
        <f>INDEX(Reference!$D$4:$D$74,MATCH(J189,Reference!$C$4:$C$74,0))</f>
        <v>50</v>
      </c>
      <c r="K190" s="29">
        <f>IFERROR(INDEX(Reference!$D$4:$D$75,MATCH(K189,Reference!$C$4:$C$75,0)),0)</f>
        <v>0</v>
      </c>
      <c r="L190" s="61">
        <f>INDEX(Reference!$T$4:$T$75,MATCH($A190,Reference!$F$4:$F$75,0))</f>
        <v>2.23</v>
      </c>
      <c r="M190" s="62">
        <f>INDEX(Reference!$T$4:$T$75,MATCH($A190,Reference!$F$4:$F$75,0)+1)</f>
        <v>2.2000000000000002</v>
      </c>
      <c r="N190" s="28">
        <f t="shared" ref="N190" si="823">IF($E190&gt;=$J190,"Evolve now!",ROUNDUP(($J190-$E190)/4,0))</f>
        <v>13</v>
      </c>
      <c r="O190" s="29" t="str">
        <f t="shared" ref="O190" si="824">IFERROR(IF($E190&gt;=$K190,"Evolve now!",ROUNDUP(($K190-$E190)/4,0)),0)</f>
        <v>Evolve now!</v>
      </c>
      <c r="P190" s="24">
        <f t="shared" ref="P190" si="825">ROUND(IF($H190="",$F190*$L190,$F190*$H190),0)</f>
        <v>0</v>
      </c>
      <c r="Q190" s="24">
        <f t="shared" ref="Q190" si="826">ROUND(IF(AND($H190="",$I190=""),$F190*$L190*$M190,$F190*$H190*$I190),0)</f>
        <v>0</v>
      </c>
      <c r="R190" s="24">
        <f t="shared" ref="R190" si="827">ROUND(IF($I190="",G190*M190,$G190*$I190),0)</f>
        <v>0</v>
      </c>
    </row>
    <row r="191" spans="1:18" ht="12" customHeight="1" x14ac:dyDescent="0.2">
      <c r="E191" s="23"/>
      <c r="F191" s="28"/>
      <c r="G191" s="29"/>
    </row>
    <row r="192" spans="1:18" ht="12" customHeight="1" x14ac:dyDescent="0.2">
      <c r="E192" s="23"/>
      <c r="F192" s="28"/>
      <c r="G192" s="29"/>
    </row>
    <row r="193" spans="1:18" ht="12" customHeight="1" x14ac:dyDescent="0.2">
      <c r="E193" s="23"/>
      <c r="F193" s="57" t="str">
        <f t="shared" ref="F193" si="828">$B194</f>
        <v>Goldeen</v>
      </c>
      <c r="G193" s="58" t="str">
        <f t="shared" ref="G193" si="829">C194</f>
        <v>Seaking</v>
      </c>
      <c r="H193" s="57" t="str">
        <f t="shared" ref="H193" si="830">$B194</f>
        <v>Goldeen</v>
      </c>
      <c r="I193" s="58" t="str">
        <f t="shared" ref="I193" si="831">$G193</f>
        <v>Seaking</v>
      </c>
      <c r="J193" s="57" t="str">
        <f t="shared" ref="J193" si="832">$B194</f>
        <v>Goldeen</v>
      </c>
      <c r="K193" s="58" t="str">
        <f t="shared" ref="K193" si="833">$G193</f>
        <v>Seaking</v>
      </c>
      <c r="L193" s="57" t="str">
        <f t="shared" ref="L193" si="834">$B194</f>
        <v>Goldeen</v>
      </c>
      <c r="M193" s="58" t="str">
        <f t="shared" ref="M193" si="835">$G193</f>
        <v>Seaking</v>
      </c>
      <c r="N193" s="57" t="str">
        <f t="shared" ref="N193" si="836">$B194</f>
        <v>Goldeen</v>
      </c>
      <c r="O193" s="58" t="str">
        <f t="shared" ref="O193" si="837">$G193</f>
        <v>Seaking</v>
      </c>
      <c r="P193" s="59" t="str">
        <f t="shared" ref="P193" si="838">$B194&amp;" → "&amp;$G193</f>
        <v>Goldeen → Seaking</v>
      </c>
      <c r="Q193" s="59" t="str">
        <f t="shared" ref="Q193" si="839">$B194&amp;" → "&amp;$D194</f>
        <v>Goldeen → 0</v>
      </c>
      <c r="R193" s="59" t="str">
        <f t="shared" ref="R193" si="840">$G193&amp;" → "&amp;$D194</f>
        <v>Seaking → 0</v>
      </c>
    </row>
    <row r="194" spans="1:18" ht="12" customHeight="1" x14ac:dyDescent="0.2">
      <c r="A194">
        <v>118</v>
      </c>
      <c r="B194" s="24" t="str">
        <f>INDEX(Reference!$G$4:$G$75,MATCH($A194,Reference!$F$4:$F$75,0))</f>
        <v>Goldeen</v>
      </c>
      <c r="C194" t="str">
        <f>INDEX(Reference!$H$4:$H$75,MATCH($B194,Reference!$G$4:$G$75,0))</f>
        <v>Seaking</v>
      </c>
      <c r="D194" s="43">
        <f>INDEX(Reference!$I$4:$I$75,MATCH($B194,Reference!$G$4:$G$75,0))</f>
        <v>0</v>
      </c>
      <c r="E194" s="25"/>
      <c r="F194" s="26"/>
      <c r="G194" s="27"/>
      <c r="H194" s="26"/>
      <c r="I194" s="27"/>
      <c r="J194" s="28">
        <f>INDEX(Reference!$D$4:$D$74,MATCH(J193,Reference!$C$4:$C$74,0))</f>
        <v>50</v>
      </c>
      <c r="K194" s="29">
        <f>IFERROR(INDEX(Reference!$D$4:$D$75,MATCH(K193,Reference!$C$4:$C$75,0)),0)</f>
        <v>0</v>
      </c>
      <c r="L194" s="61">
        <f>INDEX(Reference!$T$4:$T$75,MATCH($A194,Reference!$F$4:$F$75,0))</f>
        <v>2.2000000000000002</v>
      </c>
      <c r="M194" s="62">
        <f>INDEX(Reference!$T$4:$T$75,MATCH($A194,Reference!$F$4:$F$75,0)+1)</f>
        <v>2.42</v>
      </c>
      <c r="N194" s="28">
        <f t="shared" ref="N194" si="841">IF($E194&gt;=$J194,"Evolve now!",ROUNDUP(($J194-$E194)/4,0))</f>
        <v>13</v>
      </c>
      <c r="O194" s="29" t="str">
        <f t="shared" ref="O194" si="842">IFERROR(IF($E194&gt;=$K194,"Evolve now!",ROUNDUP(($K194-$E194)/4,0)),0)</f>
        <v>Evolve now!</v>
      </c>
      <c r="P194" s="24">
        <f t="shared" ref="P194" si="843">ROUND(IF($H194="",$F194*$L194,$F194*$H194),0)</f>
        <v>0</v>
      </c>
      <c r="Q194" s="24">
        <f t="shared" ref="Q194" si="844">ROUND(IF(AND($H194="",$I194=""),$F194*$L194*$M194,$F194*$H194*$I194),0)</f>
        <v>0</v>
      </c>
      <c r="R194" s="24">
        <f t="shared" ref="R194" si="845">ROUND(IF($I194="",G194*M194,$G194*$I194),0)</f>
        <v>0</v>
      </c>
    </row>
    <row r="195" spans="1:18" ht="12" customHeight="1" x14ac:dyDescent="0.2">
      <c r="E195" s="23"/>
      <c r="F195" s="28"/>
      <c r="G195" s="29"/>
    </row>
    <row r="196" spans="1:18" ht="12" customHeight="1" x14ac:dyDescent="0.2">
      <c r="E196" s="23"/>
      <c r="F196" s="28"/>
      <c r="G196" s="29"/>
    </row>
    <row r="197" spans="1:18" ht="12" customHeight="1" x14ac:dyDescent="0.2">
      <c r="E197" s="23"/>
      <c r="F197" s="57" t="str">
        <f t="shared" ref="F197" si="846">$B198</f>
        <v>Staryu</v>
      </c>
      <c r="G197" s="58" t="str">
        <f t="shared" ref="G197" si="847">C198</f>
        <v>Starmie</v>
      </c>
      <c r="H197" s="57" t="str">
        <f t="shared" ref="H197" si="848">$B198</f>
        <v>Staryu</v>
      </c>
      <c r="I197" s="58" t="str">
        <f t="shared" ref="I197" si="849">$G197</f>
        <v>Starmie</v>
      </c>
      <c r="J197" s="57" t="str">
        <f t="shared" ref="J197" si="850">$B198</f>
        <v>Staryu</v>
      </c>
      <c r="K197" s="58" t="str">
        <f t="shared" ref="K197" si="851">$G197</f>
        <v>Starmie</v>
      </c>
      <c r="L197" s="57" t="str">
        <f t="shared" ref="L197" si="852">$B198</f>
        <v>Staryu</v>
      </c>
      <c r="M197" s="58" t="str">
        <f t="shared" ref="M197" si="853">$G197</f>
        <v>Starmie</v>
      </c>
      <c r="N197" s="57" t="str">
        <f t="shared" ref="N197" si="854">$B198</f>
        <v>Staryu</v>
      </c>
      <c r="O197" s="58" t="str">
        <f t="shared" ref="O197" si="855">$G197</f>
        <v>Starmie</v>
      </c>
      <c r="P197" s="59" t="str">
        <f t="shared" ref="P197" si="856">$B198&amp;" → "&amp;$G197</f>
        <v>Staryu → Starmie</v>
      </c>
      <c r="Q197" s="59" t="str">
        <f t="shared" ref="Q197" si="857">$B198&amp;" → "&amp;$D198</f>
        <v>Staryu → 0</v>
      </c>
      <c r="R197" s="59" t="str">
        <f t="shared" ref="R197" si="858">$G197&amp;" → "&amp;$D198</f>
        <v>Starmie → 0</v>
      </c>
    </row>
    <row r="198" spans="1:18" ht="12" customHeight="1" x14ac:dyDescent="0.2">
      <c r="A198">
        <v>120</v>
      </c>
      <c r="B198" s="24" t="str">
        <f>INDEX(Reference!$G$4:$G$75,MATCH($A198,Reference!$F$4:$F$75,0))</f>
        <v>Staryu</v>
      </c>
      <c r="C198" t="str">
        <f>INDEX(Reference!$H$4:$H$75,MATCH($B198,Reference!$G$4:$G$75,0))</f>
        <v>Starmie</v>
      </c>
      <c r="D198" s="43">
        <f>INDEX(Reference!$I$4:$I$75,MATCH($B198,Reference!$G$4:$G$75,0))</f>
        <v>0</v>
      </c>
      <c r="E198" s="25"/>
      <c r="F198" s="26"/>
      <c r="G198" s="27"/>
      <c r="H198" s="26"/>
      <c r="I198" s="27"/>
      <c r="J198" s="28">
        <f>INDEX(Reference!$D$4:$D$74,MATCH(J197,Reference!$C$4:$C$74,0))</f>
        <v>50</v>
      </c>
      <c r="K198" s="29">
        <f>IFERROR(INDEX(Reference!$D$4:$D$75,MATCH(K197,Reference!$C$4:$C$75,0)),0)</f>
        <v>0</v>
      </c>
      <c r="L198" s="61">
        <f>INDEX(Reference!$T$4:$T$75,MATCH($A198,Reference!$F$4:$F$75,0))</f>
        <v>2.42</v>
      </c>
      <c r="M198" s="62">
        <f>INDEX(Reference!$T$4:$T$75,MATCH($A198,Reference!$F$4:$F$75,0)+1)</f>
        <v>10.94</v>
      </c>
      <c r="N198" s="28">
        <f t="shared" ref="N198" si="859">IF($E198&gt;=$J198,"Evolve now!",ROUNDUP(($J198-$E198)/4,0))</f>
        <v>13</v>
      </c>
      <c r="O198" s="29" t="str">
        <f t="shared" ref="O198" si="860">IFERROR(IF($E198&gt;=$K198,"Evolve now!",ROUNDUP(($K198-$E198)/4,0)),0)</f>
        <v>Evolve now!</v>
      </c>
      <c r="P198" s="24">
        <f t="shared" ref="P198" si="861">ROUND(IF($H198="",$F198*$L198,$F198*$H198),0)</f>
        <v>0</v>
      </c>
      <c r="Q198" s="24">
        <f t="shared" ref="Q198" si="862">ROUND(IF(AND($H198="",$I198=""),$F198*$L198*$M198,$F198*$H198*$I198),0)</f>
        <v>0</v>
      </c>
      <c r="R198" s="24">
        <f t="shared" ref="R198" si="863">ROUND(IF($I198="",G198*M198,$G198*$I198),0)</f>
        <v>0</v>
      </c>
    </row>
    <row r="199" spans="1:18" ht="12" customHeight="1" x14ac:dyDescent="0.2">
      <c r="E199" s="23"/>
      <c r="F199" s="28"/>
      <c r="G199" s="29"/>
    </row>
    <row r="200" spans="1:18" ht="12" customHeight="1" x14ac:dyDescent="0.2">
      <c r="E200" s="23"/>
      <c r="F200" s="28"/>
      <c r="G200" s="29"/>
    </row>
    <row r="201" spans="1:18" ht="12" customHeight="1" x14ac:dyDescent="0.2">
      <c r="E201" s="23"/>
      <c r="F201" s="57" t="str">
        <f t="shared" ref="F201" si="864">$B202</f>
        <v>Magikarp</v>
      </c>
      <c r="G201" s="58" t="str">
        <f t="shared" ref="G201" si="865">C202</f>
        <v>Gyarados</v>
      </c>
      <c r="H201" s="57" t="str">
        <f t="shared" ref="H201" si="866">$B202</f>
        <v>Magikarp</v>
      </c>
      <c r="I201" s="58" t="str">
        <f t="shared" ref="I201" si="867">$G201</f>
        <v>Gyarados</v>
      </c>
      <c r="J201" s="57" t="str">
        <f t="shared" ref="J201" si="868">$B202</f>
        <v>Magikarp</v>
      </c>
      <c r="K201" s="58" t="str">
        <f t="shared" ref="K201" si="869">$G201</f>
        <v>Gyarados</v>
      </c>
      <c r="L201" s="57" t="str">
        <f t="shared" ref="L201" si="870">$B202</f>
        <v>Magikarp</v>
      </c>
      <c r="M201" s="58" t="str">
        <f t="shared" ref="M201" si="871">$G201</f>
        <v>Gyarados</v>
      </c>
      <c r="N201" s="57" t="str">
        <f t="shared" ref="N201" si="872">$B202</f>
        <v>Magikarp</v>
      </c>
      <c r="O201" s="58" t="str">
        <f t="shared" ref="O201" si="873">$G201</f>
        <v>Gyarados</v>
      </c>
      <c r="P201" s="59" t="str">
        <f t="shared" ref="P201" si="874">$B202&amp;" → "&amp;$G201</f>
        <v>Magikarp → Gyarados</v>
      </c>
      <c r="Q201" s="59" t="str">
        <f t="shared" ref="Q201" si="875">$B202&amp;" → "&amp;$D202</f>
        <v>Magikarp → 0</v>
      </c>
      <c r="R201" s="59" t="str">
        <f t="shared" ref="R201" si="876">$G201&amp;" → "&amp;$D202</f>
        <v>Gyarados → 0</v>
      </c>
    </row>
    <row r="202" spans="1:18" ht="12" customHeight="1" x14ac:dyDescent="0.2">
      <c r="A202">
        <v>129</v>
      </c>
      <c r="B202" s="24" t="str">
        <f>INDEX(Reference!$G$4:$G$75,MATCH($A202,Reference!$F$4:$F$75,0))</f>
        <v>Magikarp</v>
      </c>
      <c r="C202" t="str">
        <f>INDEX(Reference!$H$4:$H$75,MATCH($B202,Reference!$G$4:$G$75,0))</f>
        <v>Gyarados</v>
      </c>
      <c r="D202" s="43">
        <f>INDEX(Reference!$I$4:$I$75,MATCH($B202,Reference!$G$4:$G$75,0))</f>
        <v>0</v>
      </c>
      <c r="E202" s="25"/>
      <c r="F202" s="26"/>
      <c r="G202" s="27"/>
      <c r="H202" s="26"/>
      <c r="I202" s="27"/>
      <c r="J202" s="28">
        <f>INDEX(Reference!$D$4:$D$74,MATCH(J201,Reference!$C$4:$C$74,0))</f>
        <v>400</v>
      </c>
      <c r="K202" s="29">
        <f>IFERROR(INDEX(Reference!$D$4:$D$75,MATCH(K201,Reference!$C$4:$C$75,0)),0)</f>
        <v>0</v>
      </c>
      <c r="L202" s="61">
        <f>INDEX(Reference!$T$4:$T$75,MATCH($A202,Reference!$F$4:$F$75,0))</f>
        <v>10.94</v>
      </c>
      <c r="M202" s="62">
        <f>INDEX(Reference!$T$4:$T$75,MATCH($A202,Reference!$F$4:$F$75,0)+1)</f>
        <v>2.4900000000000002</v>
      </c>
      <c r="N202" s="28">
        <f t="shared" ref="N202" si="877">IF($E202&gt;=$J202,"Evolve now!",ROUNDUP(($J202-$E202)/4,0))</f>
        <v>100</v>
      </c>
      <c r="O202" s="29" t="str">
        <f t="shared" ref="O202" si="878">IFERROR(IF($E202&gt;=$K202,"Evolve now!",ROUNDUP(($K202-$E202)/4,0)),0)</f>
        <v>Evolve now!</v>
      </c>
      <c r="P202" s="24">
        <f t="shared" ref="P202" si="879">ROUND(IF($H202="",$F202*$L202,$F202*$H202),0)</f>
        <v>0</v>
      </c>
      <c r="Q202" s="24">
        <f t="shared" ref="Q202" si="880">ROUND(IF(AND($H202="",$I202=""),$F202*$L202*$M202,$F202*$H202*$I202),0)</f>
        <v>0</v>
      </c>
      <c r="R202" s="24">
        <f t="shared" ref="R202" si="881">ROUND(IF($I202="",G202*M202,$G202*$I202),0)</f>
        <v>0</v>
      </c>
    </row>
    <row r="203" spans="1:18" ht="12" customHeight="1" x14ac:dyDescent="0.2">
      <c r="E203" s="23"/>
      <c r="F203" s="28"/>
      <c r="G203" s="29"/>
    </row>
    <row r="204" spans="1:18" ht="12" customHeight="1" x14ac:dyDescent="0.2">
      <c r="E204" s="23"/>
      <c r="F204" s="28"/>
      <c r="G204" s="29"/>
    </row>
    <row r="205" spans="1:18" ht="12" customHeight="1" x14ac:dyDescent="0.2">
      <c r="E205" s="23"/>
      <c r="F205" s="57" t="str">
        <f t="shared" ref="F205" si="882">$B206</f>
        <v>Eevee-f</v>
      </c>
      <c r="G205" s="58" t="str">
        <f t="shared" ref="G205" si="883">C206</f>
        <v>Flareon</v>
      </c>
      <c r="H205" s="57" t="str">
        <f t="shared" ref="H205" si="884">$B206</f>
        <v>Eevee-f</v>
      </c>
      <c r="I205" s="58" t="str">
        <f t="shared" ref="I205" si="885">$G205</f>
        <v>Flareon</v>
      </c>
      <c r="J205" s="57" t="str">
        <f t="shared" ref="J205" si="886">$B206</f>
        <v>Eevee-f</v>
      </c>
      <c r="K205" s="58" t="str">
        <f t="shared" ref="K205" si="887">$G205</f>
        <v>Flareon</v>
      </c>
      <c r="L205" s="57" t="str">
        <f t="shared" ref="L205" si="888">$B206</f>
        <v>Eevee-f</v>
      </c>
      <c r="M205" s="58" t="str">
        <f t="shared" ref="M205" si="889">$G205</f>
        <v>Flareon</v>
      </c>
      <c r="N205" s="57" t="str">
        <f t="shared" ref="N205" si="890">$B206</f>
        <v>Eevee-f</v>
      </c>
      <c r="O205" s="58" t="str">
        <f t="shared" ref="O205" si="891">$G205</f>
        <v>Flareon</v>
      </c>
      <c r="P205" s="59" t="str">
        <f t="shared" ref="P205" si="892">$B206&amp;" → "&amp;$G205</f>
        <v>Eevee-f → Flareon</v>
      </c>
      <c r="Q205" s="59" t="str">
        <f t="shared" ref="Q205" si="893">$B206&amp;" → "&amp;$D206</f>
        <v>Eevee-f → 0</v>
      </c>
      <c r="R205" s="59" t="str">
        <f t="shared" ref="R205" si="894">$G205&amp;" → "&amp;$D206</f>
        <v>Flareon → 0</v>
      </c>
    </row>
    <row r="206" spans="1:18" ht="12" customHeight="1" x14ac:dyDescent="0.2">
      <c r="A206">
        <v>133</v>
      </c>
      <c r="B206" s="24" t="str">
        <f>INDEX(Reference!$G$4:$G$75,MATCH($A206,Reference!$F$4:$F$75,0))</f>
        <v>Eevee-f</v>
      </c>
      <c r="C206" t="str">
        <f>INDEX(Reference!$H$4:$H$75,MATCH($B206,Reference!$G$4:$G$75,0))</f>
        <v>Flareon</v>
      </c>
      <c r="D206" s="43">
        <f>INDEX(Reference!$I$4:$I$75,MATCH($B206,Reference!$G$4:$G$75,0))</f>
        <v>0</v>
      </c>
      <c r="E206" s="25"/>
      <c r="F206" s="26"/>
      <c r="G206" s="27"/>
      <c r="H206" s="26"/>
      <c r="I206" s="27"/>
      <c r="J206" s="28">
        <f>INDEX(Reference!$D$4:$D$74,MATCH(J205,Reference!$C$4:$C$74,0))</f>
        <v>25</v>
      </c>
      <c r="K206" s="29">
        <f>IFERROR(INDEX(Reference!$D$4:$D$75,MATCH(K205,Reference!$C$4:$C$75,0)),0)</f>
        <v>0</v>
      </c>
      <c r="L206" s="61">
        <f>INDEX(Reference!$T$4:$T$75,MATCH($A206,Reference!$F$4:$F$75,0))</f>
        <v>2.4900000000000002</v>
      </c>
      <c r="M206" s="62">
        <f>INDEX(Reference!$T$4:$T$75,MATCH($A206,Reference!$F$4:$F$75,0)+1)</f>
        <v>2.02</v>
      </c>
      <c r="N206" s="28">
        <f t="shared" ref="N206" si="895">IF($E206&gt;=$J206,"Evolve now!",ROUNDUP(($J206-$E206)/4,0))</f>
        <v>7</v>
      </c>
      <c r="O206" s="29" t="str">
        <f t="shared" ref="O206" si="896">IFERROR(IF($E206&gt;=$K206,"Evolve now!",ROUNDUP(($K206-$E206)/4,0)),0)</f>
        <v>Evolve now!</v>
      </c>
      <c r="P206" s="24">
        <f t="shared" ref="P206" si="897">ROUND(IF($H206="",$F206*$L206,$F206*$H206),0)</f>
        <v>0</v>
      </c>
      <c r="Q206" s="24">
        <f t="shared" ref="Q206" si="898">ROUND(IF(AND($H206="",$I206=""),$F206*$L206*$M206,$F206*$H206*$I206),0)</f>
        <v>0</v>
      </c>
      <c r="R206" s="24">
        <f t="shared" ref="R206" si="899">ROUND(IF($I206="",G206*M206,$G206*$I206),0)</f>
        <v>0</v>
      </c>
    </row>
    <row r="207" spans="1:18" ht="12" customHeight="1" x14ac:dyDescent="0.2">
      <c r="E207" s="23"/>
      <c r="F207" s="28"/>
      <c r="G207" s="29"/>
    </row>
    <row r="208" spans="1:18" ht="12" customHeight="1" x14ac:dyDescent="0.2">
      <c r="E208" s="23"/>
      <c r="F208" s="28"/>
      <c r="G208" s="29"/>
    </row>
    <row r="209" spans="1:18" ht="12" customHeight="1" x14ac:dyDescent="0.2">
      <c r="E209" s="23"/>
      <c r="F209" s="57" t="str">
        <f t="shared" ref="F209" si="900">$B210</f>
        <v>Eevee-j</v>
      </c>
      <c r="G209" s="58" t="str">
        <f t="shared" ref="G209" si="901">C210</f>
        <v>Jolteon</v>
      </c>
      <c r="H209" s="57" t="str">
        <f t="shared" ref="H209" si="902">$B210</f>
        <v>Eevee-j</v>
      </c>
      <c r="I209" s="58" t="str">
        <f t="shared" ref="I209" si="903">$G209</f>
        <v>Jolteon</v>
      </c>
      <c r="J209" s="57" t="str">
        <f t="shared" ref="J209" si="904">$B210</f>
        <v>Eevee-j</v>
      </c>
      <c r="K209" s="58" t="str">
        <f t="shared" ref="K209" si="905">$G209</f>
        <v>Jolteon</v>
      </c>
      <c r="L209" s="57" t="str">
        <f t="shared" ref="L209" si="906">$B210</f>
        <v>Eevee-j</v>
      </c>
      <c r="M209" s="58" t="str">
        <f t="shared" ref="M209" si="907">$G209</f>
        <v>Jolteon</v>
      </c>
      <c r="N209" s="57" t="str">
        <f t="shared" ref="N209" si="908">$B210</f>
        <v>Eevee-j</v>
      </c>
      <c r="O209" s="58" t="str">
        <f t="shared" ref="O209" si="909">$G209</f>
        <v>Jolteon</v>
      </c>
      <c r="P209" s="59" t="str">
        <f t="shared" ref="P209" si="910">$B210&amp;" → "&amp;$G209</f>
        <v>Eevee-j → Jolteon</v>
      </c>
      <c r="Q209" s="59" t="str">
        <f t="shared" ref="Q209" si="911">$B210&amp;" → "&amp;$D210</f>
        <v>Eevee-j → 0</v>
      </c>
      <c r="R209" s="59" t="str">
        <f t="shared" ref="R209" si="912">$G209&amp;" → "&amp;$D210</f>
        <v>Jolteon → 0</v>
      </c>
    </row>
    <row r="210" spans="1:18" ht="12" customHeight="1" x14ac:dyDescent="0.2">
      <c r="A210">
        <v>133.1</v>
      </c>
      <c r="B210" s="24" t="str">
        <f>INDEX(Reference!$G$4:$G$75,MATCH($A210,Reference!$F$4:$F$75,0))</f>
        <v>Eevee-j</v>
      </c>
      <c r="C210" t="str">
        <f>INDEX(Reference!$H$4:$H$75,MATCH($B210,Reference!$G$4:$G$75,0))</f>
        <v>Jolteon</v>
      </c>
      <c r="D210" s="43">
        <f>INDEX(Reference!$I$4:$I$75,MATCH($B210,Reference!$G$4:$G$75,0))</f>
        <v>0</v>
      </c>
      <c r="E210" s="25"/>
      <c r="F210" s="26"/>
      <c r="G210" s="27"/>
      <c r="H210" s="26"/>
      <c r="I210" s="27"/>
      <c r="J210" s="28">
        <f>INDEX(Reference!$D$4:$D$74,MATCH(J209,Reference!$C$4:$C$74,0))</f>
        <v>25</v>
      </c>
      <c r="K210" s="29">
        <f>IFERROR(INDEX(Reference!$D$4:$D$75,MATCH(K209,Reference!$C$4:$C$75,0)),0)</f>
        <v>0</v>
      </c>
      <c r="L210" s="61">
        <f>INDEX(Reference!$T$4:$T$75,MATCH($A210,Reference!$F$4:$F$75,0))</f>
        <v>2.02</v>
      </c>
      <c r="M210" s="62">
        <f>INDEX(Reference!$T$4:$T$75,MATCH($A210,Reference!$F$4:$F$75,0)+1)</f>
        <v>2.67</v>
      </c>
      <c r="N210" s="28">
        <f t="shared" ref="N210" si="913">IF($E210&gt;=$J210,"Evolve now!",ROUNDUP(($J210-$E210)/4,0))</f>
        <v>7</v>
      </c>
      <c r="O210" s="29" t="str">
        <f t="shared" ref="O210" si="914">IFERROR(IF($E210&gt;=$K210,"Evolve now!",ROUNDUP(($K210-$E210)/4,0)),0)</f>
        <v>Evolve now!</v>
      </c>
      <c r="P210" s="24">
        <f t="shared" ref="P210" si="915">ROUND(IF($H210="",$F210*$L210,$F210*$H210),0)</f>
        <v>0</v>
      </c>
      <c r="Q210" s="24">
        <f t="shared" ref="Q210" si="916">ROUND(IF(AND($H210="",$I210=""),$F210*$L210*$M210,$F210*$H210*$I210),0)</f>
        <v>0</v>
      </c>
      <c r="R210" s="24">
        <f t="shared" ref="R210" si="917">ROUND(IF($I210="",G210*M210,$G210*$I210),0)</f>
        <v>0</v>
      </c>
    </row>
    <row r="211" spans="1:18" ht="12" customHeight="1" x14ac:dyDescent="0.2">
      <c r="E211" s="23"/>
      <c r="F211" s="28"/>
      <c r="G211" s="29"/>
    </row>
    <row r="212" spans="1:18" ht="12" customHeight="1" x14ac:dyDescent="0.2">
      <c r="E212" s="23"/>
      <c r="F212" s="28"/>
      <c r="G212" s="29"/>
    </row>
    <row r="213" spans="1:18" ht="12" customHeight="1" x14ac:dyDescent="0.2">
      <c r="E213" s="23"/>
      <c r="F213" s="57" t="str">
        <f t="shared" ref="F213" si="918">$B214</f>
        <v>Eevee-v</v>
      </c>
      <c r="G213" s="58" t="str">
        <f t="shared" ref="G213" si="919">C214</f>
        <v>Vaporeon</v>
      </c>
      <c r="H213" s="57" t="str">
        <f t="shared" ref="H213" si="920">$B214</f>
        <v>Eevee-v</v>
      </c>
      <c r="I213" s="58" t="str">
        <f t="shared" ref="I213" si="921">$G213</f>
        <v>Vaporeon</v>
      </c>
      <c r="J213" s="57" t="str">
        <f t="shared" ref="J213" si="922">$B214</f>
        <v>Eevee-v</v>
      </c>
      <c r="K213" s="58" t="str">
        <f t="shared" ref="K213" si="923">$G213</f>
        <v>Vaporeon</v>
      </c>
      <c r="L213" s="57" t="str">
        <f t="shared" ref="L213" si="924">$B214</f>
        <v>Eevee-v</v>
      </c>
      <c r="M213" s="58" t="str">
        <f t="shared" ref="M213" si="925">$G213</f>
        <v>Vaporeon</v>
      </c>
      <c r="N213" s="57" t="str">
        <f t="shared" ref="N213" si="926">$B214</f>
        <v>Eevee-v</v>
      </c>
      <c r="O213" s="58" t="str">
        <f t="shared" ref="O213" si="927">$G213</f>
        <v>Vaporeon</v>
      </c>
      <c r="P213" s="59" t="str">
        <f t="shared" ref="P213" si="928">$B214&amp;" → "&amp;$G213</f>
        <v>Eevee-v → Vaporeon</v>
      </c>
      <c r="Q213" s="59" t="str">
        <f t="shared" ref="Q213" si="929">$B214&amp;" → "&amp;$D214</f>
        <v>Eevee-v → 0</v>
      </c>
      <c r="R213" s="59" t="str">
        <f t="shared" ref="R213" si="930">$G213&amp;" → "&amp;$D214</f>
        <v>Vaporeon → 0</v>
      </c>
    </row>
    <row r="214" spans="1:18" ht="12" customHeight="1" x14ac:dyDescent="0.2">
      <c r="A214">
        <v>133.19999999999999</v>
      </c>
      <c r="B214" s="24" t="str">
        <f>INDEX(Reference!$G$4:$G$75,MATCH($A214,Reference!$F$4:$F$75,0))</f>
        <v>Eevee-v</v>
      </c>
      <c r="C214" t="str">
        <f>INDEX(Reference!$H$4:$H$75,MATCH($B214,Reference!$G$4:$G$75,0))</f>
        <v>Vaporeon</v>
      </c>
      <c r="D214" s="43">
        <f>INDEX(Reference!$I$4:$I$75,MATCH($B214,Reference!$G$4:$G$75,0))</f>
        <v>0</v>
      </c>
      <c r="E214" s="25"/>
      <c r="F214" s="26"/>
      <c r="G214" s="27"/>
      <c r="H214" s="26"/>
      <c r="I214" s="27"/>
      <c r="J214" s="28">
        <f>INDEX(Reference!$D$4:$D$74,MATCH(J213,Reference!$C$4:$C$74,0))</f>
        <v>25</v>
      </c>
      <c r="K214" s="29">
        <f>IFERROR(INDEX(Reference!$D$4:$D$75,MATCH(K213,Reference!$C$4:$C$75,0)),0)</f>
        <v>0</v>
      </c>
      <c r="L214" s="61">
        <f>INDEX(Reference!$T$4:$T$75,MATCH($A214,Reference!$F$4:$F$75,0))</f>
        <v>2.67</v>
      </c>
      <c r="M214" s="62">
        <f>INDEX(Reference!$T$4:$T$75,MATCH($A214,Reference!$F$4:$F$75,0)+1)</f>
        <v>4.4400000000000004</v>
      </c>
      <c r="N214" s="28">
        <f t="shared" ref="N214" si="931">IF($E214&gt;=$J214,"Evolve now!",ROUNDUP(($J214-$E214)/4,0))</f>
        <v>7</v>
      </c>
      <c r="O214" s="29" t="str">
        <f t="shared" ref="O214" si="932">IFERROR(IF($E214&gt;=$K214,"Evolve now!",ROUNDUP(($K214-$E214)/4,0)),0)</f>
        <v>Evolve now!</v>
      </c>
      <c r="P214" s="24">
        <f t="shared" ref="P214" si="933">ROUND(IF($H214="",$F214*$L214,$F214*$H214),0)</f>
        <v>0</v>
      </c>
      <c r="Q214" s="24">
        <f t="shared" ref="Q214" si="934">ROUND(IF(AND($H214="",$I214=""),$F214*$L214*$M214,$F214*$H214*$I214),0)</f>
        <v>0</v>
      </c>
      <c r="R214" s="24">
        <f t="shared" ref="R214" si="935">ROUND(IF($I214="",G214*M214,$G214*$I214),0)</f>
        <v>0</v>
      </c>
    </row>
    <row r="215" spans="1:18" ht="12" customHeight="1" x14ac:dyDescent="0.2">
      <c r="E215" s="23"/>
      <c r="F215" s="28"/>
      <c r="G215" s="29"/>
    </row>
    <row r="216" spans="1:18" ht="12" customHeight="1" x14ac:dyDescent="0.2">
      <c r="E216" s="23"/>
      <c r="F216" s="28"/>
      <c r="G216" s="29"/>
    </row>
    <row r="217" spans="1:18" ht="12" customHeight="1" x14ac:dyDescent="0.2">
      <c r="E217" s="23"/>
      <c r="F217" s="57" t="str">
        <f t="shared" ref="F217" si="936">$B218</f>
        <v>Omanyte</v>
      </c>
      <c r="G217" s="58" t="str">
        <f t="shared" ref="G217" si="937">C218</f>
        <v>Omastar</v>
      </c>
      <c r="H217" s="57" t="str">
        <f t="shared" ref="H217" si="938">$B218</f>
        <v>Omanyte</v>
      </c>
      <c r="I217" s="58" t="str">
        <f t="shared" ref="I217" si="939">$G217</f>
        <v>Omastar</v>
      </c>
      <c r="J217" s="57" t="str">
        <f t="shared" ref="J217" si="940">$B218</f>
        <v>Omanyte</v>
      </c>
      <c r="K217" s="58" t="str">
        <f t="shared" ref="K217" si="941">$G217</f>
        <v>Omastar</v>
      </c>
      <c r="L217" s="57" t="str">
        <f t="shared" ref="L217" si="942">$B218</f>
        <v>Omanyte</v>
      </c>
      <c r="M217" s="58" t="str">
        <f t="shared" ref="M217" si="943">$G217</f>
        <v>Omastar</v>
      </c>
      <c r="N217" s="57" t="str">
        <f t="shared" ref="N217" si="944">$B218</f>
        <v>Omanyte</v>
      </c>
      <c r="O217" s="58" t="str">
        <f t="shared" ref="O217" si="945">$G217</f>
        <v>Omastar</v>
      </c>
      <c r="P217" s="59" t="str">
        <f t="shared" ref="P217" si="946">$B218&amp;" → "&amp;$G217</f>
        <v>Omanyte → Omastar</v>
      </c>
      <c r="Q217" s="59" t="str">
        <f t="shared" ref="Q217" si="947">$B218&amp;" → "&amp;$D218</f>
        <v>Omanyte → 0</v>
      </c>
      <c r="R217" s="59" t="str">
        <f t="shared" ref="R217" si="948">$G217&amp;" → "&amp;$D218</f>
        <v>Omastar → 0</v>
      </c>
    </row>
    <row r="218" spans="1:18" ht="12" customHeight="1" x14ac:dyDescent="0.2">
      <c r="A218">
        <v>138</v>
      </c>
      <c r="B218" s="24" t="str">
        <f>INDEX(Reference!$G$4:$G$75,MATCH($A218,Reference!$F$4:$F$75,0))</f>
        <v>Omanyte</v>
      </c>
      <c r="C218" t="str">
        <f>INDEX(Reference!$H$4:$H$75,MATCH($B218,Reference!$G$4:$G$75,0))</f>
        <v>Omastar</v>
      </c>
      <c r="D218" s="43">
        <f>INDEX(Reference!$I$4:$I$75,MATCH($B218,Reference!$G$4:$G$75,0))</f>
        <v>0</v>
      </c>
      <c r="E218" s="25"/>
      <c r="F218" s="26"/>
      <c r="G218" s="27"/>
      <c r="H218" s="26"/>
      <c r="I218" s="27"/>
      <c r="J218" s="28">
        <f>INDEX(Reference!$D$4:$D$74,MATCH(J217,Reference!$C$4:$C$74,0))</f>
        <v>50</v>
      </c>
      <c r="K218" s="29">
        <f>IFERROR(INDEX(Reference!$D$4:$D$75,MATCH(K217,Reference!$C$4:$C$75,0)),0)</f>
        <v>0</v>
      </c>
      <c r="L218" s="61">
        <f>INDEX(Reference!$T$4:$T$75,MATCH($A218,Reference!$F$4:$F$75,0))</f>
        <v>4.4400000000000004</v>
      </c>
      <c r="M218" s="62">
        <f>INDEX(Reference!$T$4:$T$75,MATCH($A218,Reference!$F$4:$F$75,0)+1)</f>
        <v>2.06</v>
      </c>
      <c r="N218" s="28">
        <f t="shared" ref="N218" si="949">IF($E218&gt;=$J218,"Evolve now!",ROUNDUP(($J218-$E218)/4,0))</f>
        <v>13</v>
      </c>
      <c r="O218" s="29" t="str">
        <f t="shared" ref="O218" si="950">IFERROR(IF($E218&gt;=$K218,"Evolve now!",ROUNDUP(($K218-$E218)/4,0)),0)</f>
        <v>Evolve now!</v>
      </c>
      <c r="P218" s="24">
        <f t="shared" ref="P218" si="951">ROUND(IF($H218="",$F218*$L218,$F218*$H218),0)</f>
        <v>0</v>
      </c>
      <c r="Q218" s="24">
        <f t="shared" ref="Q218" si="952">ROUND(IF(AND($H218="",$I218=""),$F218*$L218*$M218,$F218*$H218*$I218),0)</f>
        <v>0</v>
      </c>
      <c r="R218" s="24">
        <f t="shared" ref="R218" si="953">ROUND(IF($I218="",G218*M218,$G218*$I218),0)</f>
        <v>0</v>
      </c>
    </row>
    <row r="219" spans="1:18" ht="12" customHeight="1" x14ac:dyDescent="0.2">
      <c r="E219" s="23"/>
      <c r="F219" s="28"/>
      <c r="G219" s="29"/>
    </row>
    <row r="220" spans="1:18" ht="12" customHeight="1" x14ac:dyDescent="0.2">
      <c r="E220" s="23"/>
      <c r="F220" s="28"/>
      <c r="G220" s="29"/>
    </row>
    <row r="221" spans="1:18" ht="12" customHeight="1" x14ac:dyDescent="0.2">
      <c r="E221" s="23"/>
      <c r="F221" s="57" t="str">
        <f t="shared" ref="F221" si="954">$B222</f>
        <v>Kabuto</v>
      </c>
      <c r="G221" s="58" t="str">
        <f t="shared" ref="G221" si="955">C222</f>
        <v>Kabutops</v>
      </c>
      <c r="H221" s="57" t="str">
        <f t="shared" ref="H221" si="956">$B222</f>
        <v>Kabuto</v>
      </c>
      <c r="I221" s="58" t="str">
        <f t="shared" ref="I221" si="957">$G221</f>
        <v>Kabutops</v>
      </c>
      <c r="J221" s="57" t="str">
        <f t="shared" ref="J221" si="958">$B222</f>
        <v>Kabuto</v>
      </c>
      <c r="K221" s="58" t="str">
        <f t="shared" ref="K221" si="959">$G221</f>
        <v>Kabutops</v>
      </c>
      <c r="L221" s="57" t="str">
        <f t="shared" ref="L221" si="960">$B222</f>
        <v>Kabuto</v>
      </c>
      <c r="M221" s="58" t="str">
        <f t="shared" ref="M221" si="961">$G221</f>
        <v>Kabutops</v>
      </c>
      <c r="N221" s="57" t="str">
        <f t="shared" ref="N221" si="962">$B222</f>
        <v>Kabuto</v>
      </c>
      <c r="O221" s="58" t="str">
        <f t="shared" ref="O221" si="963">$G221</f>
        <v>Kabutops</v>
      </c>
      <c r="P221" s="59" t="str">
        <f t="shared" ref="P221" si="964">$B222&amp;" → "&amp;$G221</f>
        <v>Kabuto → Kabutops</v>
      </c>
      <c r="Q221" s="59" t="str">
        <f t="shared" ref="Q221" si="965">$B222&amp;" → "&amp;$D222</f>
        <v>Kabuto → 0</v>
      </c>
      <c r="R221" s="59" t="str">
        <f t="shared" ref="R221" si="966">$G221&amp;" → "&amp;$D222</f>
        <v>Kabutops → 0</v>
      </c>
    </row>
    <row r="222" spans="1:18" ht="12" customHeight="1" x14ac:dyDescent="0.2">
      <c r="A222">
        <v>140</v>
      </c>
      <c r="B222" s="24" t="str">
        <f>INDEX(Reference!$G$4:$G$75,MATCH($A222,Reference!$F$4:$F$75,0))</f>
        <v>Kabuto</v>
      </c>
      <c r="C222" t="str">
        <f>INDEX(Reference!$H$4:$H$75,MATCH($B222,Reference!$G$4:$G$75,0))</f>
        <v>Kabutops</v>
      </c>
      <c r="D222" s="43">
        <f>INDEX(Reference!$I$4:$I$75,MATCH($B222,Reference!$G$4:$G$75,0))</f>
        <v>0</v>
      </c>
      <c r="E222" s="25"/>
      <c r="F222" s="26"/>
      <c r="G222" s="27"/>
      <c r="H222" s="26"/>
      <c r="I222" s="27"/>
      <c r="J222" s="28">
        <f>INDEX(Reference!$D$4:$D$74,MATCH(J221,Reference!$C$4:$C$74,0))</f>
        <v>50</v>
      </c>
      <c r="K222" s="29">
        <f>IFERROR(INDEX(Reference!$D$4:$D$75,MATCH(K221,Reference!$C$4:$C$75,0)),0)</f>
        <v>0</v>
      </c>
      <c r="L222" s="61">
        <f>INDEX(Reference!$T$4:$T$75,MATCH($A222,Reference!$F$4:$F$75,0))</f>
        <v>2.06</v>
      </c>
      <c r="M222" s="62">
        <f>INDEX(Reference!$T$4:$T$75,MATCH($A222,Reference!$F$4:$F$75,0)+1)</f>
        <v>1.85</v>
      </c>
      <c r="N222" s="28">
        <f t="shared" ref="N222" si="967">IF($E222&gt;=$J222,"Evolve now!",ROUNDUP(($J222-$E222)/4,0))</f>
        <v>13</v>
      </c>
      <c r="O222" s="29" t="str">
        <f t="shared" ref="O222" si="968">IFERROR(IF($E222&gt;=$K222,"Evolve now!",ROUNDUP(($K222-$E222)/4,0)),0)</f>
        <v>Evolve now!</v>
      </c>
      <c r="P222" s="24">
        <f t="shared" ref="P222" si="969">ROUND(IF($H222="",$F222*$L222,$F222*$H222),0)</f>
        <v>0</v>
      </c>
      <c r="Q222" s="24">
        <f t="shared" ref="Q222" si="970">ROUND(IF(AND($H222="",$I222=""),$F222*$L222*$M222,$F222*$H222*$I222),0)</f>
        <v>0</v>
      </c>
      <c r="R222" s="24">
        <f t="shared" ref="R222" si="971">ROUND(IF($I222="",G222*M222,$G222*$I222),0)</f>
        <v>0</v>
      </c>
    </row>
    <row r="223" spans="1:18" ht="12" customHeight="1" x14ac:dyDescent="0.2">
      <c r="E223" s="23"/>
      <c r="F223" s="28"/>
      <c r="G223" s="29"/>
    </row>
    <row r="224" spans="1:18" ht="12" customHeight="1" x14ac:dyDescent="0.2">
      <c r="E224" s="23"/>
      <c r="F224" s="28"/>
      <c r="G224" s="29"/>
    </row>
    <row r="225" spans="1:18" ht="12" customHeight="1" x14ac:dyDescent="0.2">
      <c r="E225" s="23"/>
      <c r="F225" s="57" t="str">
        <f t="shared" ref="F225" si="972">$B226</f>
        <v>Dratini</v>
      </c>
      <c r="G225" s="58" t="str">
        <f t="shared" ref="G225" si="973">C226</f>
        <v>Dragonair</v>
      </c>
      <c r="H225" s="57" t="str">
        <f t="shared" ref="H225" si="974">$B226</f>
        <v>Dratini</v>
      </c>
      <c r="I225" s="58" t="str">
        <f t="shared" ref="I225" si="975">$G225</f>
        <v>Dragonair</v>
      </c>
      <c r="J225" s="57" t="str">
        <f t="shared" ref="J225" si="976">$B226</f>
        <v>Dratini</v>
      </c>
      <c r="K225" s="58" t="str">
        <f t="shared" ref="K225" si="977">$G225</f>
        <v>Dragonair</v>
      </c>
      <c r="L225" s="57" t="str">
        <f t="shared" ref="L225" si="978">$B226</f>
        <v>Dratini</v>
      </c>
      <c r="M225" s="58" t="str">
        <f t="shared" ref="M225" si="979">$G225</f>
        <v>Dragonair</v>
      </c>
      <c r="N225" s="57" t="str">
        <f t="shared" ref="N225" si="980">$B226</f>
        <v>Dratini</v>
      </c>
      <c r="O225" s="58" t="str">
        <f t="shared" ref="O225" si="981">$G225</f>
        <v>Dragonair</v>
      </c>
      <c r="P225" s="59" t="str">
        <f t="shared" ref="P225" si="982">$B226&amp;" → "&amp;$G225</f>
        <v>Dratini → Dragonair</v>
      </c>
      <c r="Q225" s="59" t="str">
        <f t="shared" ref="Q225" si="983">$B226&amp;" → "&amp;$D226</f>
        <v>Dratini → Dragonite</v>
      </c>
      <c r="R225" s="59" t="str">
        <f t="shared" ref="R225" si="984">$G225&amp;" → "&amp;$D226</f>
        <v>Dragonair → Dragonite</v>
      </c>
    </row>
    <row r="226" spans="1:18" ht="12" customHeight="1" x14ac:dyDescent="0.2">
      <c r="A226">
        <v>147</v>
      </c>
      <c r="B226" s="24" t="str">
        <f>INDEX(Reference!$G$4:$G$75,MATCH($A226,Reference!$F$4:$F$75,0))</f>
        <v>Dratini</v>
      </c>
      <c r="C226" t="str">
        <f>INDEX(Reference!$H$4:$H$75,MATCH($B226,Reference!$G$4:$G$75,0))</f>
        <v>Dragonair</v>
      </c>
      <c r="D226" s="43" t="str">
        <f>INDEX(Reference!$I$4:$I$75,MATCH($B226,Reference!$G$4:$G$75,0))</f>
        <v>Dragonite</v>
      </c>
      <c r="E226" s="25"/>
      <c r="F226" s="26"/>
      <c r="G226" s="27"/>
      <c r="H226" s="26"/>
      <c r="I226" s="27"/>
      <c r="J226" s="28">
        <f>INDEX(Reference!$D$4:$D$74,MATCH(J225,Reference!$C$4:$C$74,0))</f>
        <v>25</v>
      </c>
      <c r="K226" s="29">
        <f>IFERROR(INDEX(Reference!$D$4:$D$75,MATCH(K225,Reference!$C$4:$C$75,0)),0)</f>
        <v>100</v>
      </c>
      <c r="L226" s="61">
        <f>INDEX(Reference!$T$4:$T$75,MATCH($A226,Reference!$F$4:$F$75,0))</f>
        <v>1.85</v>
      </c>
      <c r="M226" s="62">
        <f>INDEX(Reference!$T$4:$T$75,MATCH($A226,Reference!$F$4:$F$75,0)+1)</f>
        <v>2.0499999999999998</v>
      </c>
      <c r="N226" s="28">
        <f t="shared" ref="N226" si="985">IF($E226&gt;=$J226,"Evolve now!",ROUNDUP(($J226-$E226)/4,0))</f>
        <v>7</v>
      </c>
      <c r="O226" s="29">
        <f t="shared" ref="O226" si="986">IFERROR(IF($E226&gt;=$K226,"Evolve now!",ROUNDUP(($K226-$E226)/4,0)),0)</f>
        <v>25</v>
      </c>
      <c r="P226" s="24">
        <f t="shared" ref="P226" si="987">ROUND(IF($H226="",$F226*$L226,$F226*$H226),0)</f>
        <v>0</v>
      </c>
      <c r="Q226" s="24">
        <f t="shared" ref="Q226" si="988">ROUND(IF(AND($H226="",$I226=""),$F226*$L226*$M226,$F226*$H226*$I226),0)</f>
        <v>0</v>
      </c>
      <c r="R226" s="24">
        <f t="shared" ref="R226" si="989">ROUND(IF($I226="",G226*M226,$G226*$I226),0)</f>
        <v>0</v>
      </c>
    </row>
    <row r="227" spans="1:18" x14ac:dyDescent="0.2">
      <c r="E227" s="23"/>
      <c r="F227" s="28"/>
      <c r="G227" s="29"/>
    </row>
  </sheetData>
  <mergeCells count="6">
    <mergeCell ref="J1:K1"/>
    <mergeCell ref="L1:M1"/>
    <mergeCell ref="F1:G1"/>
    <mergeCell ref="N1:O1"/>
    <mergeCell ref="P1:R1"/>
    <mergeCell ref="H1:I1"/>
  </mergeCells>
  <conditionalFormatting sqref="I6 M6 K6 O6 Q6:R6 I10 I14 I18 I22 I26 I30 I34 I38 I42 I46 I50 I54 I58 I62 I66 I70 I74 I78 I82 I86 I90 I94 I98 I102 I106 I110 I114 I118 I122 I126 I130 I134 I138 I142 I146 I150 I154 I158 I162 I166 I170 I174 I178 I182 I186 I190 I194 I198 I202 I206 I210 I214 I218 I222 I226 M10 M14 M18 M22 M26 M30 M34 M38 M42 M46 M50 M54 M58 M62 M66 M70 M74 M78 M82 M86 M90 M94 M98 M102 M106 M110 M114 M118 M122 M126 M130 M134 M138 M142 M146 M150 M154 M158 M162 M166 M170 M174 M178 M182 M186 M190 M194 M198 M202 M206 M210 M214 M218 M222 M226 K10 K14 K18 K22 K26 K30 K34 K38 K42 K46 K50 K54 K58 K62 K66 K70 K74 K78 K82 K86 K90 K94 K98 K102 K106 K110 K114 K118 K122 K126 K130 K134 K138 K142 K146 K150 K154 K158 K162 K166 K170 K174 K178 K182 K186 K190 K194 K198 K202 K206 K210 K214 K218 K222 K226 O10 O14 O18 O22 O26 O30 O34 O38 O42 O46 O50 O54 O58 O62 O66 O70 O74 O78 O82 O86 O90 O94 O98 O102 O106 O110 O114 O118 O122 O126 O130 O134 O138 O142 O146 O150 O154 O158 O162 O166 O170 O174 O178 O182 O186 O190 O194 O198 O202 O206 O210 O214 O218 O222 O226 Q10:R10 Q14:R14 Q18:R18 Q22:R22 Q26:R26 Q30:R30 Q34:R34 Q38:R38 Q42:R42 Q46:R46 Q50:R50 Q54:R54 Q58:R58 Q62:R62 Q66:R66 Q70:R70 Q74:R74 Q78:R78 Q82:R82 Q86:R86 Q90:R90 Q94:R94 Q98:R98 Q102:R102 Q106:R106 Q110:R110 Q114:R114 Q118:R118 Q122:R122 Q126:R126 Q130:R130 Q134:R134 Q138:R138 Q142:R142 Q146:R146 Q150:R150 Q154:R154 Q158:R158 Q162:R162 Q166:R166 Q170:R170 Q174:R174 Q178:R178 Q182:R182 Q186:R186 Q190:R190 Q194:R194 Q198:R198 Q202:R202 Q206:R206 Q210:R210 Q214:R214 Q218:R218 Q222:R222 Q226:R226">
    <cfRule type="expression" dxfId="9" priority="61">
      <formula>$D6=0</formula>
    </cfRule>
  </conditionalFormatting>
  <conditionalFormatting sqref="G5 K5 M5 I5 O5 Q5:R5 G9 G13 G17 G21 G25 G29 G33 G37 G41 G45 G49 G53 G57 G61 G65 G69 G73 G77 G81 G85 G89 G93 G97 G101 G105 G109 G113 G117 G121 G125 G129 G133 G137 G141 G145 G149 G153 G157 G161 G165 G169 G173 G177 G181 G185 G189 G193 G197 G201 G205 G209 G213 G217 G221 G225 K9 K13 K17 K21 K25 K29 K33 K37 K41 K45 K49 K53 K57 K61 K65 K69 K73 K77 K81 K85 K89 K93 K97 K101 K105 K109 K113 K117 K121 K125 K129 K133 K137 K141 K145 K149 K153 K157 K161 K165 K169 K173 K177 K181 K185 K189 K193 K197 K201 K205 K209 K213 K217 K221 K225 M9 M13 M17 M21 M25 M29 M33 M37 M41 M45 M49 M53 M57 M61 M65 M69 M73 M77 M81 M85 M89 M93 M97 M101 M105 M109 M113 M117 M121 M125 M129 M133 M137 M141 M145 M149 M153 M157 M161 M165 M169 M173 M177 M181 M185 M189 M193 M197 M201 M205 M209 M213 M217 M221 M225 I9 I13 I17 I21 I25 I29 I33 I37 I41 I45 I49 I53 I57 I61 I65 I69 I73 I77 I81 I85 I89 I93 I97 I101 I105 I109 I113 I117 I121 I125 I129 I133 I137 I141 I145 I149 I153 I157 I161 I165 I169 I173 I177 I181 I185 I189 I193 I197 I201 I205 I209 I213 I217 I221 I225 O9 O13 O17 O21 O25 O29 O33 O37 O41 O45 O49 O53 O57 O61 O65 O69 O73 O77 O81 O85 O89 O93 O97 O101 O105 O109 O113 O117 O121 O125 O129 O133 O137 O141 O145 O149 O153 O157 O161 O165 O169 O173 O177 O181 O185 O189 O193 O197 O201 O205 O209 O213 O217 O221 O225 Q9:R9 Q13:R13 Q17:R17 Q21:R21 Q25:R25 Q29:R29 Q33:R33 Q37:R37 Q41:R41 Q45:R45 Q49:R49 Q53:R53 Q57:R57 Q61:R61 Q65:R65 Q69:R69 Q73:R73 Q77:R77 Q81:R81 Q85:R85 Q89:R89 Q93:R93 Q97:R97 Q101:R101 Q105:R105 Q109:R109 Q113:R113 Q117:R117 Q121:R121 Q125:R125 Q129:R129 Q133:R133 Q137:R137 Q141:R141 Q145:R145 Q149:R149 Q153:R153 Q157:R157 Q161:R161 Q165:R165 Q169:R169 Q173:R173 Q177:R177 Q181:R181 Q185:R185 Q189:R189 Q193:R193 Q197:R197 Q201:R201 Q205:R205 Q209:R209 Q213:R213 Q217:R217 Q221:R221 Q225:R225">
    <cfRule type="expression" dxfId="8" priority="63">
      <formula>$D6=0</formula>
    </cfRule>
  </conditionalFormatting>
  <conditionalFormatting sqref="P6:R6 P10:R10 P14:R14 P18:R18 P22:R22 P26:R26 P30:R30 P34:R34 P38:R38 P42:R42 P46:R46 P50:R50 P54:R54 P58:R58 P62:R62 P66:R66 P70:R70 P74:R74 P78:R78 P82:R82 P86:R86 P90:R90 P94:R94 P98:R98 P102:R102 P106:R106 P110:R110 P114:R114 P118:R118 P122:R122 P126:R126 P130:R130 P134:R134 P138:R138 P142:R142 P146:R146 P150:R150 P154:R154 P158:R158 P162:R162 P166:R166 P170:R170 P174:R174 P178:R178 P182:R182 P186:R186 P190:R190 P194:R194 P198:R198 P202:R202 P206:R206 P210:R210 P214:R214 P218:R218 P222:R222 P226:R226">
    <cfRule type="expression" dxfId="7" priority="62">
      <formula>P6=MAX($P6:$R6)</formula>
    </cfRule>
  </conditionalFormatting>
  <conditionalFormatting sqref="G6 G10 G14 G18 G22 G26 G30 G34 G38 G42 G46 G50 G54 G58 G62 G66 G70 G74 G78 G82 G86 G90 G94 G98 G102 G106 G110 G114 G118 G122 G126 G130 G134 G138 G142 G146 G150 G154 G158 G162 G166 G170 G174 G178 G182 G186 G190 G194 G198 G202 G206 G210 G214 G218 G222 G226">
    <cfRule type="expression" dxfId="6" priority="1">
      <formula>$D6=0</formula>
    </cfRule>
  </conditionalFormatting>
  <dataValidations count="2">
    <dataValidation type="whole" operator="greaterThanOrEqual" allowBlank="1" showInputMessage="1" showErrorMessage="1" errorTitle="Warning!" error="You can't enter a number less than 0." sqref="E6 E10 E14 E18 E22 E26 E30 E34 E38 E42 E46 E50 E54 E58 E62 E66 E70 E74 E78 E82 E86 E90 E94 E98 E102 E106 E110 E114 E118 E122 E126 E130 E134 E138 E142 E146 E150 E154 E158 E162 E166 E170 E174 E178 E182 E186 E190 E194 E198 E202 E206 E210 E214 E218 E222 E226">
      <formula1>0</formula1>
    </dataValidation>
    <dataValidation type="whole" operator="greaterThanOrEqual" allowBlank="1" showInputMessage="1" showErrorMessage="1" errorTitle="Warning!" error="You can't have a negative CP!" sqref="F6:G6 F10:G10 F14:G14 F18:G18 F22:G22 F26:G26 F30:G30 F34:G34 F38:G38 F42:G42 F46:G46 F50:G50 F54:G54 F58:G58 F62:G62 F66:G66 F70:G70 F74:G74 F78:G78 F82:G82 F86:G86 F90:G90 F94:G94 F98:G98 F102:G102 F106:G106 F110:G110 F114:G114 F118:G118 F122:G122 F126:G126 F130:G130 F134:G134 F138:G138 F142:G142 F146:G146 F150:G150 F154:G154 F158:G158 F162:G162 F166:G166 F170:G170 F174:G174 F178:G178 F182:G182 F186:G186 F190:G190 F194:G194 F198:G198 F202:G202 F206:G206 F210:G210 F214:G214 F218:G218 F222:G222 F226:G226">
      <formula1>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Lookup!$B$4:$B$5</xm:f>
          </x14:formula1>
          <xm:sqref>M3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U156"/>
  <sheetViews>
    <sheetView zoomScale="145" zoomScaleNormal="145" workbookViewId="0"/>
  </sheetViews>
  <sheetFormatPr defaultRowHeight="12" x14ac:dyDescent="0.2"/>
  <cols>
    <col min="1" max="1" width="3.7109375" customWidth="1"/>
    <col min="5" max="5" width="9.140625" style="1"/>
    <col min="6" max="6" width="8.42578125" style="53" customWidth="1"/>
    <col min="7" max="7" width="11" style="53" bestFit="1" customWidth="1"/>
    <col min="8" max="9" width="9.140625" style="53"/>
    <col min="12" max="12" width="11.85546875" bestFit="1" customWidth="1"/>
    <col min="14" max="14" width="12.5703125" customWidth="1"/>
    <col min="15" max="15" width="16.42578125" customWidth="1"/>
    <col min="16" max="16" width="15.5703125" customWidth="1"/>
    <col min="17" max="17" width="15.140625" customWidth="1"/>
    <col min="18" max="18" width="15.7109375" customWidth="1"/>
    <col min="19" max="19" width="18.42578125" customWidth="1"/>
    <col min="20" max="20" width="24.5703125" bestFit="1" customWidth="1"/>
    <col min="21" max="21" width="27.7109375" bestFit="1" customWidth="1"/>
  </cols>
  <sheetData>
    <row r="2" spans="2:21" x14ac:dyDescent="0.2">
      <c r="B2" s="36" t="s">
        <v>167</v>
      </c>
      <c r="C2" s="14"/>
      <c r="D2" s="14"/>
      <c r="E2" s="34"/>
      <c r="F2" s="51" t="s">
        <v>179</v>
      </c>
      <c r="G2" s="52"/>
      <c r="H2" s="52"/>
      <c r="I2" s="52"/>
      <c r="K2" s="36" t="s">
        <v>176</v>
      </c>
      <c r="L2" s="14"/>
      <c r="N2" s="36" t="s">
        <v>193</v>
      </c>
      <c r="O2" s="14"/>
      <c r="P2" s="14"/>
      <c r="Q2" s="14"/>
      <c r="R2" s="14"/>
      <c r="S2" s="14"/>
    </row>
    <row r="3" spans="2:21" x14ac:dyDescent="0.2">
      <c r="B3" s="14" t="s">
        <v>162</v>
      </c>
      <c r="C3" s="14" t="s">
        <v>1</v>
      </c>
      <c r="D3" s="14" t="s">
        <v>170</v>
      </c>
      <c r="E3" s="34"/>
      <c r="F3" s="52" t="s">
        <v>162</v>
      </c>
      <c r="G3" s="52" t="s">
        <v>178</v>
      </c>
      <c r="H3" s="52" t="s">
        <v>158</v>
      </c>
      <c r="I3" s="52" t="s">
        <v>159</v>
      </c>
      <c r="K3" s="14"/>
      <c r="L3" s="14" t="s">
        <v>177</v>
      </c>
      <c r="N3" s="43" t="s">
        <v>0</v>
      </c>
      <c r="O3" s="43" t="s">
        <v>1</v>
      </c>
      <c r="P3" s="43" t="s">
        <v>2</v>
      </c>
      <c r="Q3" s="43" t="s">
        <v>3</v>
      </c>
      <c r="R3" s="43" t="s">
        <v>4</v>
      </c>
      <c r="S3" s="43" t="s">
        <v>5</v>
      </c>
      <c r="T3" t="s">
        <v>188</v>
      </c>
      <c r="U3" t="s">
        <v>189</v>
      </c>
    </row>
    <row r="4" spans="2:21" x14ac:dyDescent="0.2">
      <c r="B4">
        <f>MATCH(C4,Reference!$L$4:$L$156,0)</f>
        <v>1</v>
      </c>
      <c r="C4" s="6" t="s">
        <v>6</v>
      </c>
      <c r="D4" s="3">
        <v>25</v>
      </c>
      <c r="E4" s="35"/>
      <c r="F4" s="53">
        <f t="shared" ref="F4:F35" si="0">INDEX($B$4:$B$75,MATCH($G4,$C$4:$C$75,0))</f>
        <v>1</v>
      </c>
      <c r="G4" s="54" t="s">
        <v>6</v>
      </c>
      <c r="H4" s="53" t="str">
        <f>INDEX(Reference!$L$4:$L$156,MATCH($F4,$K$4:$K$156,0)+1)</f>
        <v>Ivysaur</v>
      </c>
      <c r="I4" s="53" t="str">
        <f>INDEX(Reference!$L$4:$L$156,MATCH($F4,$K$4:$K$156,0)+2)</f>
        <v>Venusaur</v>
      </c>
      <c r="K4">
        <v>1</v>
      </c>
      <c r="L4" t="s">
        <v>6</v>
      </c>
      <c r="N4" s="43">
        <v>1</v>
      </c>
      <c r="O4" s="43" t="s">
        <v>6</v>
      </c>
      <c r="P4" s="43">
        <v>2.2200000000000002</v>
      </c>
      <c r="Q4" s="43">
        <v>1.23</v>
      </c>
      <c r="R4" s="43">
        <v>11</v>
      </c>
      <c r="S4" s="43">
        <v>1.59</v>
      </c>
      <c r="T4">
        <f>IF('All Pokemon'!$M$3="Median",Query1[[#This Row],[Median Multiplier]],Query1[[#This Row],[Avg Multiplier]])</f>
        <v>1.59</v>
      </c>
      <c r="U4">
        <f>IF('Single Lookup'!$C$4="Median",Query1[[#This Row],[Median Multiplier]],Query1[[#This Row],[Avg Multiplier]])</f>
        <v>1.59</v>
      </c>
    </row>
    <row r="5" spans="2:21" x14ac:dyDescent="0.2">
      <c r="B5" t="e">
        <f>MATCH(C5,Reference!$L$4:$L$156,0)</f>
        <v>#N/A</v>
      </c>
      <c r="C5" s="6" t="s">
        <v>200</v>
      </c>
      <c r="D5" s="3">
        <v>100</v>
      </c>
      <c r="E5" s="35"/>
      <c r="F5" s="53" t="e">
        <f t="shared" si="0"/>
        <v>#N/A</v>
      </c>
      <c r="G5" s="54" t="s">
        <v>7</v>
      </c>
      <c r="H5" s="53" t="e">
        <f>INDEX(Reference!$L$4:$L$156,MATCH($F5,$K$4:$K$156,0)+1)</f>
        <v>#N/A</v>
      </c>
      <c r="K5">
        <v>2</v>
      </c>
      <c r="L5" t="s">
        <v>7</v>
      </c>
      <c r="N5" s="43">
        <v>2</v>
      </c>
      <c r="O5" s="43" t="s">
        <v>7</v>
      </c>
      <c r="P5" s="43">
        <v>1.91</v>
      </c>
      <c r="Q5" s="43">
        <v>1.47</v>
      </c>
      <c r="R5" s="43">
        <v>2.25</v>
      </c>
      <c r="S5" s="43">
        <v>2.0099999999999998</v>
      </c>
      <c r="T5">
        <f>IF('All Pokemon'!$M$3="Median",Query1[[#This Row],[Median Multiplier]],Query1[[#This Row],[Avg Multiplier]])</f>
        <v>2.0099999999999998</v>
      </c>
      <c r="U5">
        <f>IF('Single Lookup'!$C$4="Median",Query1[[#This Row],[Median Multiplier]],Query1[[#This Row],[Avg Multiplier]])</f>
        <v>2.0099999999999998</v>
      </c>
    </row>
    <row r="6" spans="2:21" x14ac:dyDescent="0.2">
      <c r="B6">
        <f>MATCH(C6,Reference!$L$4:$L$156,0)</f>
        <v>4</v>
      </c>
      <c r="C6" s="6" t="s">
        <v>8</v>
      </c>
      <c r="D6" s="3">
        <v>25</v>
      </c>
      <c r="E6" s="35"/>
      <c r="F6" s="53">
        <f t="shared" si="0"/>
        <v>4</v>
      </c>
      <c r="G6" s="54" t="s">
        <v>8</v>
      </c>
      <c r="H6" s="53" t="str">
        <f>INDEX(Reference!$L$4:$L$156,MATCH($F6,$K$4:$K$156,0)+1)</f>
        <v>Charmeleon</v>
      </c>
      <c r="I6" s="53" t="str">
        <f>INDEX(Reference!$L$4:$L$156,MATCH($F6,$K$4:$K$156,0)+2)</f>
        <v>Charizard</v>
      </c>
      <c r="K6">
        <v>3</v>
      </c>
      <c r="L6" t="s">
        <v>75</v>
      </c>
      <c r="N6" s="43">
        <v>4</v>
      </c>
      <c r="O6" s="43" t="s">
        <v>8</v>
      </c>
      <c r="P6" s="43">
        <v>2.34</v>
      </c>
      <c r="Q6" s="43">
        <v>1</v>
      </c>
      <c r="R6" s="43">
        <v>9.31</v>
      </c>
      <c r="S6" s="43">
        <v>1.71</v>
      </c>
      <c r="T6">
        <f>IF('All Pokemon'!$M$3="Median",Query1[[#This Row],[Median Multiplier]],Query1[[#This Row],[Avg Multiplier]])</f>
        <v>1.71</v>
      </c>
      <c r="U6">
        <f>IF('Single Lookup'!$C$4="Median",Query1[[#This Row],[Median Multiplier]],Query1[[#This Row],[Avg Multiplier]])</f>
        <v>1.71</v>
      </c>
    </row>
    <row r="7" spans="2:21" x14ac:dyDescent="0.2">
      <c r="B7">
        <f>MATCH(C7,Reference!$L$4:$L$156,0)</f>
        <v>5</v>
      </c>
      <c r="C7" s="6" t="s">
        <v>9</v>
      </c>
      <c r="D7" s="3">
        <v>100</v>
      </c>
      <c r="E7" s="35"/>
      <c r="F7" s="53">
        <f t="shared" si="0"/>
        <v>5</v>
      </c>
      <c r="G7" s="54" t="s">
        <v>9</v>
      </c>
      <c r="H7" s="53" t="str">
        <f>INDEX(Reference!$L$4:$L$156,MATCH($F7,$K$4:$K$156,0)+1)</f>
        <v>Charizard</v>
      </c>
      <c r="K7">
        <v>4</v>
      </c>
      <c r="L7" t="s">
        <v>8</v>
      </c>
      <c r="N7" s="43">
        <v>5</v>
      </c>
      <c r="O7" s="43" t="s">
        <v>9</v>
      </c>
      <c r="P7" s="43">
        <v>2.0099999999999998</v>
      </c>
      <c r="Q7" s="43">
        <v>1.03</v>
      </c>
      <c r="R7" s="43">
        <v>5.78</v>
      </c>
      <c r="S7" s="43">
        <v>1.88</v>
      </c>
      <c r="T7">
        <f>IF('All Pokemon'!$M$3="Median",Query1[[#This Row],[Median Multiplier]],Query1[[#This Row],[Avg Multiplier]])</f>
        <v>1.88</v>
      </c>
      <c r="U7">
        <f>IF('Single Lookup'!$C$4="Median",Query1[[#This Row],[Median Multiplier]],Query1[[#This Row],[Avg Multiplier]])</f>
        <v>1.88</v>
      </c>
    </row>
    <row r="8" spans="2:21" x14ac:dyDescent="0.2">
      <c r="B8">
        <f>MATCH(C8,Reference!$L$4:$L$156,0)</f>
        <v>7</v>
      </c>
      <c r="C8" s="6" t="s">
        <v>10</v>
      </c>
      <c r="D8" s="3">
        <v>25</v>
      </c>
      <c r="E8" s="35"/>
      <c r="F8" s="53">
        <f t="shared" si="0"/>
        <v>7</v>
      </c>
      <c r="G8" s="54" t="s">
        <v>10</v>
      </c>
      <c r="H8" s="53" t="str">
        <f>INDEX(Reference!$L$4:$L$156,MATCH($F8,$K$4:$K$156,0)+1)</f>
        <v>Wartortle</v>
      </c>
      <c r="I8" s="53" t="str">
        <f>INDEX(Reference!$L$4:$L$156,MATCH($F8,$K$4:$K$156,0)+2)</f>
        <v>Blastoise</v>
      </c>
      <c r="K8">
        <v>5</v>
      </c>
      <c r="L8" t="s">
        <v>9</v>
      </c>
      <c r="N8" s="43">
        <v>7</v>
      </c>
      <c r="O8" s="43" t="s">
        <v>10</v>
      </c>
      <c r="P8" s="43">
        <v>1.74</v>
      </c>
      <c r="Q8" s="43">
        <v>1</v>
      </c>
      <c r="R8" s="43">
        <v>3.04</v>
      </c>
      <c r="S8" s="43">
        <v>1.63</v>
      </c>
      <c r="T8">
        <f>IF('All Pokemon'!$M$3="Median",Query1[[#This Row],[Median Multiplier]],Query1[[#This Row],[Avg Multiplier]])</f>
        <v>1.63</v>
      </c>
      <c r="U8">
        <f>IF('Single Lookup'!$C$4="Median",Query1[[#This Row],[Median Multiplier]],Query1[[#This Row],[Avg Multiplier]])</f>
        <v>1.63</v>
      </c>
    </row>
    <row r="9" spans="2:21" x14ac:dyDescent="0.2">
      <c r="B9">
        <f>MATCH(C9,Reference!$L$4:$L$156,0)</f>
        <v>8</v>
      </c>
      <c r="C9" s="6" t="s">
        <v>11</v>
      </c>
      <c r="D9" s="3">
        <v>100</v>
      </c>
      <c r="E9" s="35"/>
      <c r="F9" s="53">
        <f t="shared" si="0"/>
        <v>8</v>
      </c>
      <c r="G9" s="54" t="s">
        <v>11</v>
      </c>
      <c r="H9" s="53" t="str">
        <f>INDEX(Reference!$L$4:$L$156,MATCH($F9,$K$4:$K$156,0)+1)</f>
        <v>Blastoise</v>
      </c>
      <c r="K9">
        <v>6</v>
      </c>
      <c r="L9" t="s">
        <v>76</v>
      </c>
      <c r="N9" s="43">
        <v>8</v>
      </c>
      <c r="O9" s="43" t="s">
        <v>11</v>
      </c>
      <c r="P9" s="43">
        <v>1.83</v>
      </c>
      <c r="Q9" s="43">
        <v>1.62</v>
      </c>
      <c r="R9" s="43">
        <v>2.48</v>
      </c>
      <c r="S9" s="43">
        <v>1.66</v>
      </c>
      <c r="T9">
        <f>IF('All Pokemon'!$M$3="Median",Query1[[#This Row],[Median Multiplier]],Query1[[#This Row],[Avg Multiplier]])</f>
        <v>1.66</v>
      </c>
      <c r="U9">
        <f>IF('Single Lookup'!$C$4="Median",Query1[[#This Row],[Median Multiplier]],Query1[[#This Row],[Avg Multiplier]])</f>
        <v>1.66</v>
      </c>
    </row>
    <row r="10" spans="2:21" x14ac:dyDescent="0.2">
      <c r="B10">
        <f>MATCH(C10,Reference!$L$4:$L$156,0)</f>
        <v>10</v>
      </c>
      <c r="C10" s="6" t="s">
        <v>12</v>
      </c>
      <c r="D10" s="3">
        <v>12</v>
      </c>
      <c r="E10" s="35"/>
      <c r="F10" s="53">
        <f t="shared" si="0"/>
        <v>10</v>
      </c>
      <c r="G10" s="54" t="s">
        <v>12</v>
      </c>
      <c r="H10" s="53" t="str">
        <f>INDEX(Reference!$L$4:$L$156,MATCH($F10,$K$4:$K$156,0)+1)</f>
        <v>Metapod</v>
      </c>
      <c r="I10" s="53" t="str">
        <f>INDEX(Reference!$L$4:$L$156,MATCH($F10,$K$4:$K$156,0)+2)</f>
        <v>Butterfree</v>
      </c>
      <c r="K10">
        <v>7</v>
      </c>
      <c r="L10" t="s">
        <v>10</v>
      </c>
      <c r="N10" s="43">
        <v>10</v>
      </c>
      <c r="O10" s="43" t="s">
        <v>12</v>
      </c>
      <c r="P10" s="43">
        <v>1.49</v>
      </c>
      <c r="Q10" s="43">
        <v>1</v>
      </c>
      <c r="R10" s="43">
        <v>12.46</v>
      </c>
      <c r="S10" s="43">
        <v>1.08</v>
      </c>
      <c r="T10">
        <f>IF('All Pokemon'!$M$3="Median",Query1[[#This Row],[Median Multiplier]],Query1[[#This Row],[Avg Multiplier]])</f>
        <v>1.08</v>
      </c>
      <c r="U10">
        <f>IF('Single Lookup'!$C$4="Median",Query1[[#This Row],[Median Multiplier]],Query1[[#This Row],[Avg Multiplier]])</f>
        <v>1.08</v>
      </c>
    </row>
    <row r="11" spans="2:21" x14ac:dyDescent="0.2">
      <c r="B11">
        <f>MATCH(C11,Reference!$L$4:$L$156,0)</f>
        <v>11</v>
      </c>
      <c r="C11" s="6" t="s">
        <v>13</v>
      </c>
      <c r="D11" s="3">
        <v>50</v>
      </c>
      <c r="E11" s="35"/>
      <c r="F11" s="53">
        <f t="shared" si="0"/>
        <v>11</v>
      </c>
      <c r="G11" s="54" t="s">
        <v>13</v>
      </c>
      <c r="H11" s="53" t="str">
        <f>INDEX(Reference!$L$4:$L$156,MATCH($F11,$K$4:$K$156,0)+1)</f>
        <v>Butterfree</v>
      </c>
      <c r="K11">
        <v>8</v>
      </c>
      <c r="L11" t="s">
        <v>11</v>
      </c>
      <c r="N11" s="43">
        <v>11</v>
      </c>
      <c r="O11" s="43" t="s">
        <v>13</v>
      </c>
      <c r="P11" s="43">
        <v>3.38</v>
      </c>
      <c r="Q11" s="43">
        <v>3.1</v>
      </c>
      <c r="R11" s="43">
        <v>3.79</v>
      </c>
      <c r="S11" s="43">
        <v>3.52</v>
      </c>
      <c r="T11">
        <f>IF('All Pokemon'!$M$3="Median",Query1[[#This Row],[Median Multiplier]],Query1[[#This Row],[Avg Multiplier]])</f>
        <v>3.52</v>
      </c>
      <c r="U11">
        <f>IF('Single Lookup'!$C$4="Median",Query1[[#This Row],[Median Multiplier]],Query1[[#This Row],[Avg Multiplier]])</f>
        <v>3.52</v>
      </c>
    </row>
    <row r="12" spans="2:21" x14ac:dyDescent="0.2">
      <c r="B12">
        <f>MATCH(C12,Reference!$L$4:$L$156,0)</f>
        <v>13</v>
      </c>
      <c r="C12" s="6" t="s">
        <v>14</v>
      </c>
      <c r="D12" s="3">
        <v>12</v>
      </c>
      <c r="E12" s="35"/>
      <c r="F12" s="53">
        <f t="shared" si="0"/>
        <v>13</v>
      </c>
      <c r="G12" s="54" t="s">
        <v>14</v>
      </c>
      <c r="H12" s="53" t="str">
        <f>INDEX(Reference!$L$4:$L$156,MATCH($F12,$K$4:$K$156,0)+1)</f>
        <v>Kakuna</v>
      </c>
      <c r="I12" s="53" t="str">
        <f>INDEX(Reference!$L$4:$L$156,MATCH($F12,$K$4:$K$156,0)+2)</f>
        <v>Beedrill</v>
      </c>
      <c r="K12">
        <v>9</v>
      </c>
      <c r="L12" t="s">
        <v>77</v>
      </c>
      <c r="N12" s="43">
        <v>13</v>
      </c>
      <c r="O12" s="43" t="s">
        <v>14</v>
      </c>
      <c r="P12" s="43">
        <v>1.17</v>
      </c>
      <c r="Q12" s="43">
        <v>1</v>
      </c>
      <c r="R12" s="43">
        <v>5</v>
      </c>
      <c r="S12" s="43">
        <v>1.08</v>
      </c>
      <c r="T12">
        <f>IF('All Pokemon'!$M$3="Median",Query1[[#This Row],[Median Multiplier]],Query1[[#This Row],[Avg Multiplier]])</f>
        <v>1.08</v>
      </c>
      <c r="U12">
        <f>IF('Single Lookup'!$C$4="Median",Query1[[#This Row],[Median Multiplier]],Query1[[#This Row],[Avg Multiplier]])</f>
        <v>1.08</v>
      </c>
    </row>
    <row r="13" spans="2:21" x14ac:dyDescent="0.2">
      <c r="B13">
        <f>MATCH(C13,Reference!$L$4:$L$156,0)</f>
        <v>14</v>
      </c>
      <c r="C13" s="6" t="s">
        <v>15</v>
      </c>
      <c r="D13" s="3">
        <v>50</v>
      </c>
      <c r="E13" s="35"/>
      <c r="F13" s="53">
        <f t="shared" si="0"/>
        <v>14</v>
      </c>
      <c r="G13" s="54" t="s">
        <v>15</v>
      </c>
      <c r="H13" s="53" t="str">
        <f>INDEX(Reference!$L$4:$L$156,MATCH($F13,$K$4:$K$156,0)+1)</f>
        <v>Beedrill</v>
      </c>
      <c r="K13">
        <v>10</v>
      </c>
      <c r="L13" t="s">
        <v>12</v>
      </c>
      <c r="N13" s="43">
        <v>14</v>
      </c>
      <c r="O13" s="43" t="s">
        <v>15</v>
      </c>
      <c r="P13" s="43">
        <v>3.28</v>
      </c>
      <c r="Q13" s="43">
        <v>1.8</v>
      </c>
      <c r="R13" s="43">
        <v>5.07</v>
      </c>
      <c r="S13" s="43">
        <v>3.35</v>
      </c>
      <c r="T13">
        <f>IF('All Pokemon'!$M$3="Median",Query1[[#This Row],[Median Multiplier]],Query1[[#This Row],[Avg Multiplier]])</f>
        <v>3.35</v>
      </c>
      <c r="U13">
        <f>IF('Single Lookup'!$C$4="Median",Query1[[#This Row],[Median Multiplier]],Query1[[#This Row],[Avg Multiplier]])</f>
        <v>3.35</v>
      </c>
    </row>
    <row r="14" spans="2:21" x14ac:dyDescent="0.2">
      <c r="B14">
        <f>MATCH(C14,Reference!$L$4:$L$156,0)</f>
        <v>16</v>
      </c>
      <c r="C14" s="6" t="s">
        <v>16</v>
      </c>
      <c r="D14" s="3">
        <v>12</v>
      </c>
      <c r="E14" s="35"/>
      <c r="F14" s="53">
        <f t="shared" si="0"/>
        <v>16</v>
      </c>
      <c r="G14" s="54" t="s">
        <v>16</v>
      </c>
      <c r="H14" s="53" t="str">
        <f>INDEX(Reference!$L$4:$L$156,MATCH($F14,$K$4:$K$156,0)+1)</f>
        <v>Pidgeotto</v>
      </c>
      <c r="I14" s="53" t="str">
        <f>INDEX(Reference!$L$4:$L$156,MATCH($F14,$K$4:$K$156,0)+2)</f>
        <v>Pidgeot</v>
      </c>
      <c r="K14">
        <v>11</v>
      </c>
      <c r="L14" t="s">
        <v>13</v>
      </c>
      <c r="N14" s="43">
        <v>16</v>
      </c>
      <c r="O14" s="43" t="s">
        <v>16</v>
      </c>
      <c r="P14" s="43">
        <v>1.92</v>
      </c>
      <c r="Q14" s="43">
        <v>1</v>
      </c>
      <c r="R14" s="43">
        <v>7.26</v>
      </c>
      <c r="S14" s="43">
        <v>1.89</v>
      </c>
      <c r="T14">
        <f>IF('All Pokemon'!$M$3="Median",Query1[[#This Row],[Median Multiplier]],Query1[[#This Row],[Avg Multiplier]])</f>
        <v>1.89</v>
      </c>
      <c r="U14">
        <f>IF('Single Lookup'!$C$4="Median",Query1[[#This Row],[Median Multiplier]],Query1[[#This Row],[Avg Multiplier]])</f>
        <v>1.89</v>
      </c>
    </row>
    <row r="15" spans="2:21" x14ac:dyDescent="0.2">
      <c r="B15">
        <f>MATCH(C15,Reference!$L$4:$L$156,0)</f>
        <v>17</v>
      </c>
      <c r="C15" s="6" t="s">
        <v>17</v>
      </c>
      <c r="D15" s="3">
        <v>50</v>
      </c>
      <c r="E15" s="35"/>
      <c r="F15" s="53">
        <f t="shared" si="0"/>
        <v>17</v>
      </c>
      <c r="G15" s="54" t="s">
        <v>17</v>
      </c>
      <c r="H15" s="53" t="str">
        <f>INDEX(Reference!$L$4:$L$156,MATCH($F15,$K$4:$K$156,0)+1)</f>
        <v>Pidgeot</v>
      </c>
      <c r="K15">
        <v>12</v>
      </c>
      <c r="L15" t="s">
        <v>78</v>
      </c>
      <c r="N15" s="43">
        <v>17</v>
      </c>
      <c r="O15" s="43" t="s">
        <v>17</v>
      </c>
      <c r="P15" s="43">
        <v>1.94</v>
      </c>
      <c r="Q15" s="43">
        <v>1</v>
      </c>
      <c r="R15" s="43">
        <v>5.56</v>
      </c>
      <c r="S15" s="43">
        <v>1.76</v>
      </c>
      <c r="T15">
        <f>IF('All Pokemon'!$M$3="Median",Query1[[#This Row],[Median Multiplier]],Query1[[#This Row],[Avg Multiplier]])</f>
        <v>1.76</v>
      </c>
      <c r="U15">
        <f>IF('Single Lookup'!$C$4="Median",Query1[[#This Row],[Median Multiplier]],Query1[[#This Row],[Avg Multiplier]])</f>
        <v>1.76</v>
      </c>
    </row>
    <row r="16" spans="2:21" x14ac:dyDescent="0.2">
      <c r="B16">
        <f>MATCH(C16,Reference!$L$4:$L$156,0)</f>
        <v>19</v>
      </c>
      <c r="C16" s="6" t="s">
        <v>18</v>
      </c>
      <c r="D16" s="3">
        <v>25</v>
      </c>
      <c r="E16" s="35"/>
      <c r="F16" s="53">
        <f t="shared" si="0"/>
        <v>19</v>
      </c>
      <c r="G16" s="54" t="s">
        <v>18</v>
      </c>
      <c r="H16" s="53" t="str">
        <f>INDEX(Reference!$L$4:$L$156,MATCH($F16,$K$4:$K$156,0)+1)</f>
        <v>Raticate</v>
      </c>
      <c r="K16">
        <v>13</v>
      </c>
      <c r="L16" t="s">
        <v>14</v>
      </c>
      <c r="N16" s="43">
        <v>19</v>
      </c>
      <c r="O16" s="43" t="s">
        <v>18</v>
      </c>
      <c r="P16" s="43">
        <v>2.63</v>
      </c>
      <c r="Q16" s="43">
        <v>1.33</v>
      </c>
      <c r="R16" s="43">
        <v>6.87</v>
      </c>
      <c r="S16" s="43">
        <v>2.62</v>
      </c>
      <c r="T16">
        <f>IF('All Pokemon'!$M$3="Median",Query1[[#This Row],[Median Multiplier]],Query1[[#This Row],[Avg Multiplier]])</f>
        <v>2.62</v>
      </c>
      <c r="U16">
        <f>IF('Single Lookup'!$C$4="Median",Query1[[#This Row],[Median Multiplier]],Query1[[#This Row],[Avg Multiplier]])</f>
        <v>2.62</v>
      </c>
    </row>
    <row r="17" spans="2:21" x14ac:dyDescent="0.2">
      <c r="B17">
        <f>MATCH(C17,Reference!$L$4:$L$156,0)</f>
        <v>21</v>
      </c>
      <c r="C17" s="6" t="s">
        <v>19</v>
      </c>
      <c r="D17" s="3">
        <v>50</v>
      </c>
      <c r="E17" s="35"/>
      <c r="F17" s="53">
        <f t="shared" si="0"/>
        <v>21</v>
      </c>
      <c r="G17" s="54" t="s">
        <v>19</v>
      </c>
      <c r="H17" s="53" t="str">
        <f>INDEX(Reference!$L$4:$L$156,MATCH($F17,$K$4:$K$156,0)+1)</f>
        <v>Fearow</v>
      </c>
      <c r="K17">
        <v>14</v>
      </c>
      <c r="L17" t="s">
        <v>15</v>
      </c>
      <c r="N17" s="43">
        <v>21</v>
      </c>
      <c r="O17" s="43" t="s">
        <v>19</v>
      </c>
      <c r="P17" s="43">
        <v>2.64</v>
      </c>
      <c r="Q17" s="43">
        <v>1</v>
      </c>
      <c r="R17" s="43">
        <v>3.38</v>
      </c>
      <c r="S17" s="43">
        <v>2.65</v>
      </c>
      <c r="T17">
        <f>IF('All Pokemon'!$M$3="Median",Query1[[#This Row],[Median Multiplier]],Query1[[#This Row],[Avg Multiplier]])</f>
        <v>2.65</v>
      </c>
      <c r="U17">
        <f>IF('Single Lookup'!$C$4="Median",Query1[[#This Row],[Median Multiplier]],Query1[[#This Row],[Avg Multiplier]])</f>
        <v>2.65</v>
      </c>
    </row>
    <row r="18" spans="2:21" x14ac:dyDescent="0.2">
      <c r="B18">
        <f>MATCH(C18,Reference!$L$4:$L$156,0)</f>
        <v>23</v>
      </c>
      <c r="C18" s="6" t="s">
        <v>20</v>
      </c>
      <c r="D18" s="3">
        <v>50</v>
      </c>
      <c r="E18" s="35"/>
      <c r="F18" s="53">
        <f t="shared" si="0"/>
        <v>23</v>
      </c>
      <c r="G18" s="54" t="s">
        <v>20</v>
      </c>
      <c r="H18" s="53" t="str">
        <f>INDEX(Reference!$L$4:$L$156,MATCH($F18,$K$4:$K$156,0)+1)</f>
        <v>Arbok</v>
      </c>
      <c r="K18">
        <v>15</v>
      </c>
      <c r="L18" t="s">
        <v>79</v>
      </c>
      <c r="N18" s="43">
        <v>23</v>
      </c>
      <c r="O18" s="43" t="s">
        <v>20</v>
      </c>
      <c r="P18" s="43">
        <v>2.2200000000000002</v>
      </c>
      <c r="Q18" s="43">
        <v>1</v>
      </c>
      <c r="R18" s="43">
        <v>2.67</v>
      </c>
      <c r="S18" s="43">
        <v>2.2599999999999998</v>
      </c>
      <c r="T18">
        <f>IF('All Pokemon'!$M$3="Median",Query1[[#This Row],[Median Multiplier]],Query1[[#This Row],[Avg Multiplier]])</f>
        <v>2.2599999999999998</v>
      </c>
      <c r="U18">
        <f>IF('Single Lookup'!$C$4="Median",Query1[[#This Row],[Median Multiplier]],Query1[[#This Row],[Avg Multiplier]])</f>
        <v>2.2599999999999998</v>
      </c>
    </row>
    <row r="19" spans="2:21" x14ac:dyDescent="0.2">
      <c r="B19">
        <f>MATCH(C19,Reference!$L$4:$L$156,0)</f>
        <v>25</v>
      </c>
      <c r="C19" s="6" t="s">
        <v>21</v>
      </c>
      <c r="D19" s="3">
        <v>50</v>
      </c>
      <c r="E19" s="35"/>
      <c r="F19" s="53">
        <f t="shared" si="0"/>
        <v>25</v>
      </c>
      <c r="G19" s="54" t="s">
        <v>21</v>
      </c>
      <c r="H19" s="53" t="str">
        <f>INDEX(Reference!$L$4:$L$156,MATCH($F19,$K$4:$K$156,0)+1)</f>
        <v>Raichu</v>
      </c>
      <c r="K19">
        <v>16</v>
      </c>
      <c r="L19" t="s">
        <v>16</v>
      </c>
      <c r="N19" s="43">
        <v>25</v>
      </c>
      <c r="O19" s="43" t="s">
        <v>21</v>
      </c>
      <c r="P19" s="43">
        <v>2.46</v>
      </c>
      <c r="Q19" s="43">
        <v>1.27</v>
      </c>
      <c r="R19" s="43">
        <v>4.4000000000000004</v>
      </c>
      <c r="S19" s="43">
        <v>2.34</v>
      </c>
      <c r="T19">
        <f>IF('All Pokemon'!$M$3="Median",Query1[[#This Row],[Median Multiplier]],Query1[[#This Row],[Avg Multiplier]])</f>
        <v>2.34</v>
      </c>
      <c r="U19">
        <f>IF('Single Lookup'!$C$4="Median",Query1[[#This Row],[Median Multiplier]],Query1[[#This Row],[Avg Multiplier]])</f>
        <v>2.34</v>
      </c>
    </row>
    <row r="20" spans="2:21" x14ac:dyDescent="0.2">
      <c r="B20">
        <f>MATCH(C20,Reference!$L$4:$L$156,0)</f>
        <v>27</v>
      </c>
      <c r="C20" s="6" t="s">
        <v>22</v>
      </c>
      <c r="D20" s="3">
        <v>50</v>
      </c>
      <c r="E20" s="35"/>
      <c r="F20" s="53">
        <f t="shared" si="0"/>
        <v>27</v>
      </c>
      <c r="G20" s="54" t="s">
        <v>22</v>
      </c>
      <c r="H20" s="53" t="str">
        <f>INDEX(Reference!$L$4:$L$156,MATCH($F20,$K$4:$K$156,0)+1)</f>
        <v>Sandslash</v>
      </c>
      <c r="K20">
        <v>17</v>
      </c>
      <c r="L20" t="s">
        <v>17</v>
      </c>
      <c r="N20" s="43">
        <v>27</v>
      </c>
      <c r="O20" s="43" t="s">
        <v>22</v>
      </c>
      <c r="P20" s="43">
        <v>2.35</v>
      </c>
      <c r="Q20" s="43">
        <v>1.8</v>
      </c>
      <c r="R20" s="43">
        <v>2.52</v>
      </c>
      <c r="S20" s="43">
        <v>2.41</v>
      </c>
      <c r="T20">
        <f>IF('All Pokemon'!$M$3="Median",Query1[[#This Row],[Median Multiplier]],Query1[[#This Row],[Avg Multiplier]])</f>
        <v>2.41</v>
      </c>
      <c r="U20">
        <f>IF('Single Lookup'!$C$4="Median",Query1[[#This Row],[Median Multiplier]],Query1[[#This Row],[Avg Multiplier]])</f>
        <v>2.41</v>
      </c>
    </row>
    <row r="21" spans="2:21" x14ac:dyDescent="0.2">
      <c r="B21">
        <f>MATCH(C21,Reference!$L$4:$L$156,0)</f>
        <v>29</v>
      </c>
      <c r="C21" t="s">
        <v>86</v>
      </c>
      <c r="D21" s="3">
        <v>25</v>
      </c>
      <c r="E21" s="35"/>
      <c r="F21" s="53">
        <f t="shared" si="0"/>
        <v>29</v>
      </c>
      <c r="G21" s="53" t="s">
        <v>86</v>
      </c>
      <c r="H21" s="53" t="str">
        <f>INDEX(Reference!$L$4:$L$156,MATCH($F21,$K$4:$K$156,0)+1)</f>
        <v>Nidorina</v>
      </c>
      <c r="I21" s="53" t="str">
        <f>INDEX(Reference!$L$4:$L$156,MATCH($F21,$K$4:$K$156,0)+2)</f>
        <v>Nidoqueen</v>
      </c>
      <c r="K21">
        <v>18</v>
      </c>
      <c r="L21" t="s">
        <v>80</v>
      </c>
      <c r="N21" s="43">
        <v>29</v>
      </c>
      <c r="O21" s="43" t="s">
        <v>23</v>
      </c>
      <c r="P21" s="43">
        <v>1.71</v>
      </c>
      <c r="Q21" s="43">
        <v>1.63</v>
      </c>
      <c r="R21" s="43">
        <v>2.48</v>
      </c>
      <c r="S21" s="43">
        <v>1.66</v>
      </c>
      <c r="T21">
        <f>IF('All Pokemon'!$M$3="Median",Query1[[#This Row],[Median Multiplier]],Query1[[#This Row],[Avg Multiplier]])</f>
        <v>1.66</v>
      </c>
      <c r="U21">
        <f>IF('Single Lookup'!$C$4="Median",Query1[[#This Row],[Median Multiplier]],Query1[[#This Row],[Avg Multiplier]])</f>
        <v>1.66</v>
      </c>
    </row>
    <row r="22" spans="2:21" x14ac:dyDescent="0.2">
      <c r="B22">
        <f>MATCH(C22,Reference!$L$4:$L$156,0)</f>
        <v>30</v>
      </c>
      <c r="C22" s="6" t="s">
        <v>24</v>
      </c>
      <c r="D22" s="3">
        <v>100</v>
      </c>
      <c r="E22" s="35"/>
      <c r="F22" s="53">
        <f t="shared" si="0"/>
        <v>30</v>
      </c>
      <c r="G22" s="54" t="s">
        <v>24</v>
      </c>
      <c r="H22" s="53" t="str">
        <f>INDEX(Reference!$L$4:$L$156,MATCH($F22,$K$4:$K$156,0)+1)</f>
        <v>Nidoqueen</v>
      </c>
      <c r="K22">
        <v>19</v>
      </c>
      <c r="L22" t="s">
        <v>18</v>
      </c>
      <c r="N22" s="43">
        <v>30</v>
      </c>
      <c r="O22" s="43" t="s">
        <v>24</v>
      </c>
      <c r="P22" s="43">
        <v>1.84</v>
      </c>
      <c r="Q22" s="43">
        <v>1</v>
      </c>
      <c r="R22" s="43">
        <v>2.81</v>
      </c>
      <c r="S22" s="43">
        <v>1.82</v>
      </c>
      <c r="T22">
        <f>IF('All Pokemon'!$M$3="Median",Query1[[#This Row],[Median Multiplier]],Query1[[#This Row],[Avg Multiplier]])</f>
        <v>1.82</v>
      </c>
      <c r="U22">
        <f>IF('Single Lookup'!$C$4="Median",Query1[[#This Row],[Median Multiplier]],Query1[[#This Row],[Avg Multiplier]])</f>
        <v>1.82</v>
      </c>
    </row>
    <row r="23" spans="2:21" x14ac:dyDescent="0.2">
      <c r="B23">
        <f>MATCH(C23,Reference!$L$4:$L$156,0)</f>
        <v>32</v>
      </c>
      <c r="C23" t="s">
        <v>88</v>
      </c>
      <c r="D23" s="3">
        <v>25</v>
      </c>
      <c r="E23" s="35"/>
      <c r="F23" s="53">
        <f t="shared" si="0"/>
        <v>32</v>
      </c>
      <c r="G23" s="53" t="s">
        <v>88</v>
      </c>
      <c r="H23" s="53" t="str">
        <f>INDEX(Reference!$L$4:$L$156,MATCH($F23,$K$4:$K$156,0)+1)</f>
        <v>Nidorino</v>
      </c>
      <c r="I23" s="53" t="str">
        <f>INDEX(Reference!$L$4:$L$156,MATCH($F23,$K$4:$K$156,0)+2)</f>
        <v>Nidoking</v>
      </c>
      <c r="K23">
        <v>20</v>
      </c>
      <c r="L23" t="s">
        <v>81</v>
      </c>
      <c r="N23" s="43">
        <v>32</v>
      </c>
      <c r="O23" s="43" t="s">
        <v>25</v>
      </c>
      <c r="P23" s="43">
        <v>1.68</v>
      </c>
      <c r="Q23" s="43">
        <v>1.63</v>
      </c>
      <c r="R23" s="43">
        <v>1.85</v>
      </c>
      <c r="S23" s="43">
        <v>1.68</v>
      </c>
      <c r="T23">
        <f>IF('All Pokemon'!$M$3="Median",Query1[[#This Row],[Median Multiplier]],Query1[[#This Row],[Avg Multiplier]])</f>
        <v>1.68</v>
      </c>
      <c r="U23">
        <f>IF('Single Lookup'!$C$4="Median",Query1[[#This Row],[Median Multiplier]],Query1[[#This Row],[Avg Multiplier]])</f>
        <v>1.68</v>
      </c>
    </row>
    <row r="24" spans="2:21" x14ac:dyDescent="0.2">
      <c r="B24">
        <f>MATCH(C24,Reference!$L$4:$L$156,0)</f>
        <v>33</v>
      </c>
      <c r="C24" s="6" t="s">
        <v>26</v>
      </c>
      <c r="D24" s="3">
        <v>100</v>
      </c>
      <c r="E24" s="35"/>
      <c r="F24" s="53">
        <f t="shared" si="0"/>
        <v>33</v>
      </c>
      <c r="G24" s="54" t="s">
        <v>26</v>
      </c>
      <c r="H24" s="53" t="str">
        <f>INDEX(Reference!$L$4:$L$156,MATCH($F24,$K$4:$K$156,0)+1)</f>
        <v>Nidoking</v>
      </c>
      <c r="K24">
        <v>21</v>
      </c>
      <c r="L24" t="s">
        <v>19</v>
      </c>
      <c r="N24" s="43">
        <v>33</v>
      </c>
      <c r="O24" s="43" t="s">
        <v>26</v>
      </c>
      <c r="P24" s="43">
        <v>1.83</v>
      </c>
      <c r="Q24" s="43">
        <v>1.81</v>
      </c>
      <c r="R24" s="43">
        <v>1.87</v>
      </c>
      <c r="S24" s="43">
        <v>1.82</v>
      </c>
      <c r="T24">
        <f>IF('All Pokemon'!$M$3="Median",Query1[[#This Row],[Median Multiplier]],Query1[[#This Row],[Avg Multiplier]])</f>
        <v>1.82</v>
      </c>
      <c r="U24">
        <f>IF('Single Lookup'!$C$4="Median",Query1[[#This Row],[Median Multiplier]],Query1[[#This Row],[Avg Multiplier]])</f>
        <v>1.82</v>
      </c>
    </row>
    <row r="25" spans="2:21" x14ac:dyDescent="0.2">
      <c r="B25">
        <f>MATCH(C25,Reference!$L$4:$L$156,0)</f>
        <v>35</v>
      </c>
      <c r="C25" s="6" t="s">
        <v>27</v>
      </c>
      <c r="D25" s="3">
        <v>50</v>
      </c>
      <c r="E25" s="35"/>
      <c r="F25" s="53">
        <f t="shared" si="0"/>
        <v>35</v>
      </c>
      <c r="G25" s="54" t="s">
        <v>27</v>
      </c>
      <c r="H25" s="53" t="str">
        <f>INDEX(Reference!$L$4:$L$156,MATCH($F25,$K$4:$K$156,0)+1)</f>
        <v>Clefable</v>
      </c>
      <c r="K25">
        <v>22</v>
      </c>
      <c r="L25" t="s">
        <v>82</v>
      </c>
      <c r="N25" s="43">
        <v>35</v>
      </c>
      <c r="O25" s="43" t="s">
        <v>27</v>
      </c>
      <c r="P25" s="43">
        <v>1.93</v>
      </c>
      <c r="Q25" s="43">
        <v>1</v>
      </c>
      <c r="R25" s="43">
        <v>2.7</v>
      </c>
      <c r="S25" s="43">
        <v>2.0499999999999998</v>
      </c>
      <c r="T25">
        <f>IF('All Pokemon'!$M$3="Median",Query1[[#This Row],[Median Multiplier]],Query1[[#This Row],[Avg Multiplier]])</f>
        <v>2.0499999999999998</v>
      </c>
      <c r="U25">
        <f>IF('Single Lookup'!$C$4="Median",Query1[[#This Row],[Median Multiplier]],Query1[[#This Row],[Avg Multiplier]])</f>
        <v>2.0499999999999998</v>
      </c>
    </row>
    <row r="26" spans="2:21" x14ac:dyDescent="0.2">
      <c r="B26">
        <f>MATCH(C26,Reference!$L$4:$L$156,0)</f>
        <v>37</v>
      </c>
      <c r="C26" s="6" t="s">
        <v>28</v>
      </c>
      <c r="D26" s="3">
        <v>50</v>
      </c>
      <c r="E26" s="35"/>
      <c r="F26" s="53">
        <f t="shared" si="0"/>
        <v>37</v>
      </c>
      <c r="G26" s="54" t="s">
        <v>28</v>
      </c>
      <c r="H26" s="53" t="str">
        <f>INDEX(Reference!$L$4:$L$156,MATCH($F26,$K$4:$K$156,0)+1)</f>
        <v>Ninetales</v>
      </c>
      <c r="K26">
        <v>23</v>
      </c>
      <c r="L26" t="s">
        <v>20</v>
      </c>
      <c r="N26" s="43">
        <v>37</v>
      </c>
      <c r="O26" s="43" t="s">
        <v>28</v>
      </c>
      <c r="P26" s="43">
        <v>2.5</v>
      </c>
      <c r="Q26" s="43">
        <v>1</v>
      </c>
      <c r="R26" s="43">
        <v>2.87</v>
      </c>
      <c r="S26" s="43">
        <v>2.77</v>
      </c>
      <c r="T26">
        <f>IF('All Pokemon'!$M$3="Median",Query1[[#This Row],[Median Multiplier]],Query1[[#This Row],[Avg Multiplier]])</f>
        <v>2.77</v>
      </c>
      <c r="U26">
        <f>IF('Single Lookup'!$C$4="Median",Query1[[#This Row],[Median Multiplier]],Query1[[#This Row],[Avg Multiplier]])</f>
        <v>2.77</v>
      </c>
    </row>
    <row r="27" spans="2:21" x14ac:dyDescent="0.2">
      <c r="B27">
        <f>MATCH(C27,Reference!$L$4:$L$156,0)</f>
        <v>39</v>
      </c>
      <c r="C27" s="6" t="s">
        <v>29</v>
      </c>
      <c r="D27" s="3">
        <v>50</v>
      </c>
      <c r="E27" s="35"/>
      <c r="F27" s="53">
        <f t="shared" si="0"/>
        <v>39</v>
      </c>
      <c r="G27" s="54" t="s">
        <v>29</v>
      </c>
      <c r="H27" s="53" t="str">
        <f>INDEX(Reference!$L$4:$L$156,MATCH($F27,$K$4:$K$156,0)+1)</f>
        <v>Wigglytuff</v>
      </c>
      <c r="K27">
        <v>24</v>
      </c>
      <c r="L27" t="s">
        <v>83</v>
      </c>
      <c r="N27" s="43">
        <v>39</v>
      </c>
      <c r="O27" s="43" t="s">
        <v>29</v>
      </c>
      <c r="P27" s="43">
        <v>2.41</v>
      </c>
      <c r="Q27" s="43">
        <v>1.85</v>
      </c>
      <c r="R27" s="43">
        <v>2.76</v>
      </c>
      <c r="S27" s="43">
        <v>2.52</v>
      </c>
      <c r="T27">
        <f>IF('All Pokemon'!$M$3="Median",Query1[[#This Row],[Median Multiplier]],Query1[[#This Row],[Avg Multiplier]])</f>
        <v>2.52</v>
      </c>
      <c r="U27">
        <f>IF('Single Lookup'!$C$4="Median",Query1[[#This Row],[Median Multiplier]],Query1[[#This Row],[Avg Multiplier]])</f>
        <v>2.52</v>
      </c>
    </row>
    <row r="28" spans="2:21" x14ac:dyDescent="0.2">
      <c r="B28">
        <f>MATCH(C28,Reference!$L$4:$L$156,0)</f>
        <v>41</v>
      </c>
      <c r="C28" s="6" t="s">
        <v>30</v>
      </c>
      <c r="D28" s="3">
        <v>50</v>
      </c>
      <c r="E28" s="35"/>
      <c r="F28" s="53">
        <f t="shared" si="0"/>
        <v>41</v>
      </c>
      <c r="G28" s="54" t="s">
        <v>30</v>
      </c>
      <c r="H28" s="53" t="str">
        <f>INDEX(Reference!$L$4:$L$156,MATCH($F28,$K$4:$K$156,0)+1)</f>
        <v>Golbat</v>
      </c>
      <c r="K28">
        <v>25</v>
      </c>
      <c r="L28" t="s">
        <v>21</v>
      </c>
      <c r="N28" s="43">
        <v>41</v>
      </c>
      <c r="O28" s="43" t="s">
        <v>30</v>
      </c>
      <c r="P28" s="43">
        <v>3.15</v>
      </c>
      <c r="Q28" s="43">
        <v>1</v>
      </c>
      <c r="R28" s="43">
        <v>10.050000000000001</v>
      </c>
      <c r="S28" s="43">
        <v>3.14</v>
      </c>
      <c r="T28">
        <f>IF('All Pokemon'!$M$3="Median",Query1[[#This Row],[Median Multiplier]],Query1[[#This Row],[Avg Multiplier]])</f>
        <v>3.14</v>
      </c>
      <c r="U28">
        <f>IF('Single Lookup'!$C$4="Median",Query1[[#This Row],[Median Multiplier]],Query1[[#This Row],[Avg Multiplier]])</f>
        <v>3.14</v>
      </c>
    </row>
    <row r="29" spans="2:21" x14ac:dyDescent="0.2">
      <c r="B29">
        <f>MATCH(C29,Reference!$L$4:$L$156,0)</f>
        <v>43</v>
      </c>
      <c r="C29" s="6" t="s">
        <v>31</v>
      </c>
      <c r="D29" s="3">
        <v>25</v>
      </c>
      <c r="E29" s="35"/>
      <c r="F29" s="53">
        <f t="shared" si="0"/>
        <v>43</v>
      </c>
      <c r="G29" s="54" t="s">
        <v>31</v>
      </c>
      <c r="H29" s="53" t="str">
        <f>INDEX(Reference!$L$4:$L$156,MATCH($F29,$K$4:$K$156,0)+1)</f>
        <v>Gloom</v>
      </c>
      <c r="I29" s="53" t="str">
        <f>INDEX(Reference!$L$4:$L$156,MATCH($F29,$K$4:$K$156,0)+2)</f>
        <v>Vileplume</v>
      </c>
      <c r="K29">
        <v>26</v>
      </c>
      <c r="L29" t="s">
        <v>84</v>
      </c>
      <c r="N29" s="43">
        <v>43</v>
      </c>
      <c r="O29" s="43" t="s">
        <v>31</v>
      </c>
      <c r="P29" s="43">
        <v>1.53</v>
      </c>
      <c r="Q29" s="43">
        <v>1.03</v>
      </c>
      <c r="R29" s="43">
        <v>2.36</v>
      </c>
      <c r="S29" s="43">
        <v>1.5</v>
      </c>
      <c r="T29">
        <f>IF('All Pokemon'!$M$3="Median",Query1[[#This Row],[Median Multiplier]],Query1[[#This Row],[Avg Multiplier]])</f>
        <v>1.5</v>
      </c>
      <c r="U29">
        <f>IF('Single Lookup'!$C$4="Median",Query1[[#This Row],[Median Multiplier]],Query1[[#This Row],[Avg Multiplier]])</f>
        <v>1.5</v>
      </c>
    </row>
    <row r="30" spans="2:21" x14ac:dyDescent="0.2">
      <c r="B30">
        <f>MATCH(C30,Reference!$L$4:$L$156,0)</f>
        <v>44</v>
      </c>
      <c r="C30" s="6" t="s">
        <v>32</v>
      </c>
      <c r="D30" s="3">
        <v>100</v>
      </c>
      <c r="E30" s="35"/>
      <c r="F30" s="53">
        <f t="shared" si="0"/>
        <v>44</v>
      </c>
      <c r="G30" s="54" t="s">
        <v>32</v>
      </c>
      <c r="H30" s="53" t="str">
        <f>INDEX(Reference!$L$4:$L$156,MATCH($F30,$K$4:$K$156,0)+1)</f>
        <v>Vileplume</v>
      </c>
      <c r="K30">
        <v>27</v>
      </c>
      <c r="L30" t="s">
        <v>22</v>
      </c>
      <c r="N30" s="43">
        <v>44</v>
      </c>
      <c r="O30" s="43" t="s">
        <v>32</v>
      </c>
      <c r="P30" s="43">
        <v>2.0499999999999998</v>
      </c>
      <c r="Q30" s="43">
        <v>1</v>
      </c>
      <c r="R30" s="43">
        <v>3.96</v>
      </c>
      <c r="S30" s="43">
        <v>1.49</v>
      </c>
      <c r="T30">
        <f>IF('All Pokemon'!$M$3="Median",Query1[[#This Row],[Median Multiplier]],Query1[[#This Row],[Avg Multiplier]])</f>
        <v>1.49</v>
      </c>
      <c r="U30">
        <f>IF('Single Lookup'!$C$4="Median",Query1[[#This Row],[Median Multiplier]],Query1[[#This Row],[Avg Multiplier]])</f>
        <v>1.49</v>
      </c>
    </row>
    <row r="31" spans="2:21" x14ac:dyDescent="0.2">
      <c r="B31">
        <v>46</v>
      </c>
      <c r="C31" s="6" t="s">
        <v>33</v>
      </c>
      <c r="D31" s="3">
        <v>50</v>
      </c>
      <c r="E31" s="35"/>
      <c r="F31" s="53">
        <f t="shared" si="0"/>
        <v>46</v>
      </c>
      <c r="G31" s="54" t="s">
        <v>33</v>
      </c>
      <c r="H31" s="53" t="str">
        <f>INDEX(Reference!$L$4:$L$156,MATCH($F31,$K$4:$K$156,0)+1)</f>
        <v>Parasect</v>
      </c>
      <c r="I31" s="53" t="str">
        <f>INDEX(Reference!$L$4:$L$156,MATCH($F31,$K$4:$K$156,0)+2)</f>
        <v>Venonat</v>
      </c>
      <c r="K31">
        <v>28</v>
      </c>
      <c r="L31" t="s">
        <v>85</v>
      </c>
      <c r="N31" s="43">
        <v>46</v>
      </c>
      <c r="O31" s="43" t="s">
        <v>33</v>
      </c>
      <c r="P31" s="43">
        <v>1.94</v>
      </c>
      <c r="Q31" s="43">
        <v>1.56</v>
      </c>
      <c r="R31" s="43">
        <v>2.0699999999999998</v>
      </c>
      <c r="S31" s="43">
        <v>1.95</v>
      </c>
      <c r="T31">
        <f>IF('All Pokemon'!$M$3="Median",Query1[[#This Row],[Median Multiplier]],Query1[[#This Row],[Avg Multiplier]])</f>
        <v>1.95</v>
      </c>
      <c r="U31">
        <f>IF('Single Lookup'!$C$4="Median",Query1[[#This Row],[Median Multiplier]],Query1[[#This Row],[Avg Multiplier]])</f>
        <v>1.95</v>
      </c>
    </row>
    <row r="32" spans="2:21" x14ac:dyDescent="0.2">
      <c r="B32">
        <f>MATCH(C32,Reference!$L$4:$L$156,0)</f>
        <v>48</v>
      </c>
      <c r="C32" s="6" t="s">
        <v>34</v>
      </c>
      <c r="D32" s="3">
        <v>50</v>
      </c>
      <c r="E32" s="35"/>
      <c r="F32" s="53">
        <f t="shared" si="0"/>
        <v>48</v>
      </c>
      <c r="G32" s="54" t="s">
        <v>34</v>
      </c>
      <c r="H32" s="53" t="str">
        <f>INDEX(Reference!$L$4:$L$156,MATCH($F32,$K$4:$K$156,0)+1)</f>
        <v>Venomoth</v>
      </c>
      <c r="K32">
        <v>29</v>
      </c>
      <c r="L32" t="s">
        <v>86</v>
      </c>
      <c r="N32" s="43">
        <v>48</v>
      </c>
      <c r="O32" s="43" t="s">
        <v>34</v>
      </c>
      <c r="P32" s="43">
        <v>1.9</v>
      </c>
      <c r="Q32" s="43">
        <v>1.82</v>
      </c>
      <c r="R32" s="43">
        <v>2.46</v>
      </c>
      <c r="S32" s="43">
        <v>1.87</v>
      </c>
      <c r="T32">
        <f>IF('All Pokemon'!$M$3="Median",Query1[[#This Row],[Median Multiplier]],Query1[[#This Row],[Avg Multiplier]])</f>
        <v>1.87</v>
      </c>
      <c r="U32">
        <f>IF('Single Lookup'!$C$4="Median",Query1[[#This Row],[Median Multiplier]],Query1[[#This Row],[Avg Multiplier]])</f>
        <v>1.87</v>
      </c>
    </row>
    <row r="33" spans="2:21" x14ac:dyDescent="0.2">
      <c r="B33">
        <f>MATCH(C33,Reference!$L$4:$L$156,0)</f>
        <v>50</v>
      </c>
      <c r="C33" s="6" t="s">
        <v>35</v>
      </c>
      <c r="D33" s="3">
        <v>50</v>
      </c>
      <c r="E33" s="35"/>
      <c r="F33" s="53">
        <f t="shared" si="0"/>
        <v>50</v>
      </c>
      <c r="G33" s="54" t="s">
        <v>35</v>
      </c>
      <c r="H33" s="53" t="str">
        <f>INDEX(Reference!$L$4:$L$156,MATCH($F33,$K$4:$K$156,0)+1)</f>
        <v>Dugtrio</v>
      </c>
      <c r="K33">
        <v>30</v>
      </c>
      <c r="L33" t="s">
        <v>24</v>
      </c>
      <c r="N33" s="43">
        <v>50</v>
      </c>
      <c r="O33" s="43" t="s">
        <v>35</v>
      </c>
      <c r="P33" s="43">
        <v>3.18</v>
      </c>
      <c r="Q33" s="43">
        <v>2.67</v>
      </c>
      <c r="R33" s="43">
        <v>4.83</v>
      </c>
      <c r="S33" s="43">
        <v>2.76</v>
      </c>
      <c r="T33">
        <f>IF('All Pokemon'!$M$3="Median",Query1[[#This Row],[Median Multiplier]],Query1[[#This Row],[Avg Multiplier]])</f>
        <v>2.76</v>
      </c>
      <c r="U33">
        <f>IF('Single Lookup'!$C$4="Median",Query1[[#This Row],[Median Multiplier]],Query1[[#This Row],[Avg Multiplier]])</f>
        <v>2.76</v>
      </c>
    </row>
    <row r="34" spans="2:21" x14ac:dyDescent="0.2">
      <c r="B34">
        <f>MATCH(C34,Reference!$L$4:$L$156,0)</f>
        <v>52</v>
      </c>
      <c r="C34" s="6" t="s">
        <v>36</v>
      </c>
      <c r="D34" s="3">
        <v>50</v>
      </c>
      <c r="E34" s="35"/>
      <c r="F34" s="53">
        <f t="shared" si="0"/>
        <v>52</v>
      </c>
      <c r="G34" s="54" t="s">
        <v>36</v>
      </c>
      <c r="H34" s="53" t="str">
        <f>INDEX(Reference!$L$4:$L$156,MATCH($F34,$K$4:$K$156,0)+1)</f>
        <v>Persian</v>
      </c>
      <c r="K34">
        <v>31</v>
      </c>
      <c r="L34" t="s">
        <v>87</v>
      </c>
      <c r="N34" s="43">
        <v>52</v>
      </c>
      <c r="O34" s="43" t="s">
        <v>36</v>
      </c>
      <c r="P34" s="43">
        <v>2.2000000000000002</v>
      </c>
      <c r="Q34" s="43">
        <v>1.98</v>
      </c>
      <c r="R34" s="43">
        <v>2.31</v>
      </c>
      <c r="S34" s="43">
        <v>2.2000000000000002</v>
      </c>
      <c r="T34">
        <f>IF('All Pokemon'!$M$3="Median",Query1[[#This Row],[Median Multiplier]],Query1[[#This Row],[Avg Multiplier]])</f>
        <v>2.2000000000000002</v>
      </c>
      <c r="U34">
        <f>IF('Single Lookup'!$C$4="Median",Query1[[#This Row],[Median Multiplier]],Query1[[#This Row],[Avg Multiplier]])</f>
        <v>2.2000000000000002</v>
      </c>
    </row>
    <row r="35" spans="2:21" x14ac:dyDescent="0.2">
      <c r="B35">
        <f>MATCH(C35,Reference!$L$4:$L$156,0)</f>
        <v>54</v>
      </c>
      <c r="C35" s="6" t="s">
        <v>37</v>
      </c>
      <c r="D35" s="3">
        <v>50</v>
      </c>
      <c r="E35" s="35"/>
      <c r="F35" s="53">
        <f t="shared" si="0"/>
        <v>54</v>
      </c>
      <c r="G35" s="54" t="s">
        <v>37</v>
      </c>
      <c r="H35" s="53" t="str">
        <f>INDEX(Reference!$L$4:$L$156,MATCH($F35,$K$4:$K$156,0)+1)</f>
        <v>Golduck</v>
      </c>
      <c r="K35">
        <v>32</v>
      </c>
      <c r="L35" t="s">
        <v>88</v>
      </c>
      <c r="N35" s="43">
        <v>54</v>
      </c>
      <c r="O35" s="43" t="s">
        <v>37</v>
      </c>
      <c r="P35" s="43">
        <v>2.31</v>
      </c>
      <c r="Q35" s="43">
        <v>1.92</v>
      </c>
      <c r="R35" s="43">
        <v>3</v>
      </c>
      <c r="S35" s="43">
        <v>2.2599999999999998</v>
      </c>
      <c r="T35">
        <f>IF('All Pokemon'!$M$3="Median",Query1[[#This Row],[Median Multiplier]],Query1[[#This Row],[Avg Multiplier]])</f>
        <v>2.2599999999999998</v>
      </c>
      <c r="U35">
        <f>IF('Single Lookup'!$C$4="Median",Query1[[#This Row],[Median Multiplier]],Query1[[#This Row],[Avg Multiplier]])</f>
        <v>2.2599999999999998</v>
      </c>
    </row>
    <row r="36" spans="2:21" x14ac:dyDescent="0.2">
      <c r="B36">
        <f>MATCH(C36,Reference!$L$4:$L$156,0)</f>
        <v>56</v>
      </c>
      <c r="C36" s="6" t="s">
        <v>38</v>
      </c>
      <c r="D36" s="3">
        <v>50</v>
      </c>
      <c r="E36" s="35"/>
      <c r="F36" s="53">
        <f t="shared" ref="F36:F72" si="1">INDEX($B$4:$B$75,MATCH($G36,$C$4:$C$75,0))</f>
        <v>56</v>
      </c>
      <c r="G36" s="54" t="s">
        <v>38</v>
      </c>
      <c r="H36" s="53" t="str">
        <f>INDEX(Reference!$L$4:$L$156,MATCH($F36,$K$4:$K$156,0)+1)</f>
        <v>Primeape</v>
      </c>
      <c r="K36">
        <v>33</v>
      </c>
      <c r="L36" t="s">
        <v>26</v>
      </c>
      <c r="N36" s="43">
        <v>56</v>
      </c>
      <c r="O36" s="43" t="s">
        <v>38</v>
      </c>
      <c r="P36" s="43">
        <v>2.14</v>
      </c>
      <c r="Q36" s="43">
        <v>1</v>
      </c>
      <c r="R36" s="43">
        <v>2.2799999999999998</v>
      </c>
      <c r="S36" s="43">
        <v>2.19</v>
      </c>
      <c r="T36">
        <f>IF('All Pokemon'!$M$3="Median",Query1[[#This Row],[Median Multiplier]],Query1[[#This Row],[Avg Multiplier]])</f>
        <v>2.19</v>
      </c>
      <c r="U36">
        <f>IF('Single Lookup'!$C$4="Median",Query1[[#This Row],[Median Multiplier]],Query1[[#This Row],[Avg Multiplier]])</f>
        <v>2.19</v>
      </c>
    </row>
    <row r="37" spans="2:21" x14ac:dyDescent="0.2">
      <c r="B37">
        <f>MATCH(C37,Reference!$L$4:$L$156,0)</f>
        <v>58</v>
      </c>
      <c r="C37" s="6" t="s">
        <v>39</v>
      </c>
      <c r="D37" s="3">
        <v>50</v>
      </c>
      <c r="E37" s="35"/>
      <c r="F37" s="53">
        <f t="shared" si="1"/>
        <v>58</v>
      </c>
      <c r="G37" s="54" t="s">
        <v>39</v>
      </c>
      <c r="H37" s="53" t="str">
        <f>INDEX(Reference!$L$4:$L$156,MATCH($F37,$K$4:$K$156,0)+1)</f>
        <v>Arcanine</v>
      </c>
      <c r="K37">
        <v>34</v>
      </c>
      <c r="L37" t="s">
        <v>89</v>
      </c>
      <c r="N37" s="43">
        <v>58</v>
      </c>
      <c r="O37" s="43" t="s">
        <v>39</v>
      </c>
      <c r="P37" s="43">
        <v>2.35</v>
      </c>
      <c r="Q37" s="43">
        <v>1</v>
      </c>
      <c r="R37" s="43">
        <v>5.01</v>
      </c>
      <c r="S37" s="43">
        <v>2.2799999999999998</v>
      </c>
      <c r="T37">
        <f>IF('All Pokemon'!$M$3="Median",Query1[[#This Row],[Median Multiplier]],Query1[[#This Row],[Avg Multiplier]])</f>
        <v>2.2799999999999998</v>
      </c>
      <c r="U37">
        <f>IF('Single Lookup'!$C$4="Median",Query1[[#This Row],[Median Multiplier]],Query1[[#This Row],[Avg Multiplier]])</f>
        <v>2.2799999999999998</v>
      </c>
    </row>
    <row r="38" spans="2:21" x14ac:dyDescent="0.2">
      <c r="B38">
        <f>MATCH(C38,Reference!$L$4:$L$156,0)</f>
        <v>60</v>
      </c>
      <c r="C38" s="6" t="s">
        <v>40</v>
      </c>
      <c r="D38" s="3">
        <v>25</v>
      </c>
      <c r="E38" s="35"/>
      <c r="F38" s="53">
        <f t="shared" si="1"/>
        <v>60</v>
      </c>
      <c r="G38" s="54" t="s">
        <v>40</v>
      </c>
      <c r="H38" s="53" t="str">
        <f>INDEX(Reference!$L$4:$L$156,MATCH($F38,$K$4:$K$156,0)+1)</f>
        <v>Poliwhirl</v>
      </c>
      <c r="I38" s="53" t="str">
        <f>INDEX(Reference!$L$4:$L$156,MATCH($F38,$K$4:$K$156,0)+2)</f>
        <v>Poliwrath</v>
      </c>
      <c r="K38">
        <v>35</v>
      </c>
      <c r="L38" t="s">
        <v>27</v>
      </c>
      <c r="N38" s="43">
        <v>60</v>
      </c>
      <c r="O38" s="43" t="s">
        <v>40</v>
      </c>
      <c r="P38" s="43">
        <v>1.72</v>
      </c>
      <c r="Q38" s="43">
        <v>1.33</v>
      </c>
      <c r="R38" s="43">
        <v>2.4300000000000002</v>
      </c>
      <c r="S38" s="43">
        <v>1.72</v>
      </c>
      <c r="T38">
        <f>IF('All Pokemon'!$M$3="Median",Query1[[#This Row],[Median Multiplier]],Query1[[#This Row],[Avg Multiplier]])</f>
        <v>1.72</v>
      </c>
      <c r="U38">
        <f>IF('Single Lookup'!$C$4="Median",Query1[[#This Row],[Median Multiplier]],Query1[[#This Row],[Avg Multiplier]])</f>
        <v>1.72</v>
      </c>
    </row>
    <row r="39" spans="2:21" x14ac:dyDescent="0.2">
      <c r="B39">
        <f>MATCH(C39,Reference!$L$4:$L$156,0)</f>
        <v>61</v>
      </c>
      <c r="C39" s="6" t="s">
        <v>41</v>
      </c>
      <c r="D39" s="3">
        <v>100</v>
      </c>
      <c r="E39" s="35"/>
      <c r="F39" s="53">
        <f t="shared" si="1"/>
        <v>61</v>
      </c>
      <c r="G39" s="54" t="s">
        <v>41</v>
      </c>
      <c r="H39" s="53" t="str">
        <f>INDEX(Reference!$L$4:$L$156,MATCH($F39,$K$4:$K$156,0)+1)</f>
        <v>Poliwrath</v>
      </c>
      <c r="K39">
        <v>36</v>
      </c>
      <c r="L39" t="s">
        <v>90</v>
      </c>
      <c r="N39" s="43">
        <v>61</v>
      </c>
      <c r="O39" s="43" t="s">
        <v>41</v>
      </c>
      <c r="P39" s="43">
        <v>1.79</v>
      </c>
      <c r="Q39" s="43">
        <v>1.34</v>
      </c>
      <c r="R39" s="43">
        <v>2.02</v>
      </c>
      <c r="S39" s="43">
        <v>1.9</v>
      </c>
      <c r="T39">
        <f>IF('All Pokemon'!$M$3="Median",Query1[[#This Row],[Median Multiplier]],Query1[[#This Row],[Avg Multiplier]])</f>
        <v>1.9</v>
      </c>
      <c r="U39">
        <f>IF('Single Lookup'!$C$4="Median",Query1[[#This Row],[Median Multiplier]],Query1[[#This Row],[Avg Multiplier]])</f>
        <v>1.9</v>
      </c>
    </row>
    <row r="40" spans="2:21" x14ac:dyDescent="0.2">
      <c r="B40">
        <f>MATCH(C40,Reference!$L$4:$L$156,0)</f>
        <v>63</v>
      </c>
      <c r="C40" s="6" t="s">
        <v>42</v>
      </c>
      <c r="D40" s="3">
        <v>25</v>
      </c>
      <c r="E40" s="35"/>
      <c r="F40" s="53">
        <f t="shared" si="1"/>
        <v>63</v>
      </c>
      <c r="G40" s="54" t="s">
        <v>42</v>
      </c>
      <c r="H40" s="53" t="str">
        <f>INDEX(Reference!$L$4:$L$156,MATCH($F40,$K$4:$K$156,0)+1)</f>
        <v>Kadabra</v>
      </c>
      <c r="I40" s="53" t="str">
        <f>INDEX(Reference!$L$4:$L$156,MATCH($F40,$K$4:$K$156,0)+2)</f>
        <v>Alakazam</v>
      </c>
      <c r="K40">
        <v>37</v>
      </c>
      <c r="L40" t="s">
        <v>28</v>
      </c>
      <c r="N40" s="43">
        <v>63</v>
      </c>
      <c r="O40" s="43" t="s">
        <v>42</v>
      </c>
      <c r="P40" s="43">
        <v>2.59</v>
      </c>
      <c r="Q40" s="43">
        <v>1</v>
      </c>
      <c r="R40" s="43">
        <v>13.42</v>
      </c>
      <c r="S40" s="43">
        <v>2</v>
      </c>
      <c r="T40">
        <f>IF('All Pokemon'!$M$3="Median",Query1[[#This Row],[Median Multiplier]],Query1[[#This Row],[Avg Multiplier]])</f>
        <v>2</v>
      </c>
      <c r="U40">
        <f>IF('Single Lookup'!$C$4="Median",Query1[[#This Row],[Median Multiplier]],Query1[[#This Row],[Avg Multiplier]])</f>
        <v>2</v>
      </c>
    </row>
    <row r="41" spans="2:21" x14ac:dyDescent="0.2">
      <c r="B41">
        <f>MATCH(C41,Reference!$L$4:$L$156,0)</f>
        <v>64</v>
      </c>
      <c r="C41" s="6" t="s">
        <v>43</v>
      </c>
      <c r="D41" s="3">
        <v>100</v>
      </c>
      <c r="E41" s="35"/>
      <c r="F41" s="53">
        <f t="shared" si="1"/>
        <v>64</v>
      </c>
      <c r="G41" s="54" t="s">
        <v>43</v>
      </c>
      <c r="H41" s="53" t="str">
        <f>INDEX(Reference!$L$4:$L$156,MATCH($F41,$K$4:$K$156,0)+1)</f>
        <v>Alakazam</v>
      </c>
      <c r="K41">
        <v>38</v>
      </c>
      <c r="L41" t="s">
        <v>91</v>
      </c>
      <c r="N41" s="43">
        <v>64</v>
      </c>
      <c r="O41" s="43" t="s">
        <v>43</v>
      </c>
      <c r="P41" s="43">
        <v>2.09</v>
      </c>
      <c r="Q41" s="43">
        <v>1</v>
      </c>
      <c r="R41" s="43">
        <v>3.43</v>
      </c>
      <c r="S41" s="43">
        <v>1.74</v>
      </c>
      <c r="T41">
        <f>IF('All Pokemon'!$M$3="Median",Query1[[#This Row],[Median Multiplier]],Query1[[#This Row],[Avg Multiplier]])</f>
        <v>1.74</v>
      </c>
      <c r="U41">
        <f>IF('Single Lookup'!$C$4="Median",Query1[[#This Row],[Median Multiplier]],Query1[[#This Row],[Avg Multiplier]])</f>
        <v>1.74</v>
      </c>
    </row>
    <row r="42" spans="2:21" x14ac:dyDescent="0.2">
      <c r="B42">
        <f>MATCH(C42,Reference!$L$4:$L$156,0)</f>
        <v>66</v>
      </c>
      <c r="C42" s="6" t="s">
        <v>44</v>
      </c>
      <c r="D42" s="3">
        <v>25</v>
      </c>
      <c r="E42" s="35"/>
      <c r="F42" s="53">
        <f t="shared" si="1"/>
        <v>66</v>
      </c>
      <c r="G42" s="54" t="s">
        <v>44</v>
      </c>
      <c r="H42" s="53" t="str">
        <f>INDEX(Reference!$L$4:$L$156,MATCH($F42,$K$4:$K$156,0)+1)</f>
        <v>Machoke</v>
      </c>
      <c r="I42" s="53" t="str">
        <f>INDEX(Reference!$L$4:$L$156,MATCH($F42,$K$4:$K$156,0)+2)</f>
        <v>Machamp</v>
      </c>
      <c r="K42">
        <v>39</v>
      </c>
      <c r="L42" t="s">
        <v>29</v>
      </c>
      <c r="N42" s="43">
        <v>66</v>
      </c>
      <c r="O42" s="43" t="s">
        <v>44</v>
      </c>
      <c r="P42" s="43">
        <v>1.69</v>
      </c>
      <c r="Q42" s="43">
        <v>1</v>
      </c>
      <c r="R42" s="43">
        <v>2.25</v>
      </c>
      <c r="S42" s="43">
        <v>1.65</v>
      </c>
      <c r="T42">
        <f>IF('All Pokemon'!$M$3="Median",Query1[[#This Row],[Median Multiplier]],Query1[[#This Row],[Avg Multiplier]])</f>
        <v>1.65</v>
      </c>
      <c r="U42">
        <f>IF('Single Lookup'!$C$4="Median",Query1[[#This Row],[Median Multiplier]],Query1[[#This Row],[Avg Multiplier]])</f>
        <v>1.65</v>
      </c>
    </row>
    <row r="43" spans="2:21" x14ac:dyDescent="0.2">
      <c r="B43">
        <f>MATCH(C43,Reference!$L$4:$L$156,0)</f>
        <v>67</v>
      </c>
      <c r="C43" s="6" t="s">
        <v>45</v>
      </c>
      <c r="D43" s="3">
        <v>100</v>
      </c>
      <c r="E43" s="35"/>
      <c r="F43" s="53">
        <f t="shared" si="1"/>
        <v>67</v>
      </c>
      <c r="G43" s="54" t="s">
        <v>45</v>
      </c>
      <c r="H43" s="53" t="str">
        <f>INDEX(Reference!$L$4:$L$156,MATCH($F43,$K$4:$K$156,0)+1)</f>
        <v>Machamp</v>
      </c>
      <c r="K43">
        <v>40</v>
      </c>
      <c r="L43" t="s">
        <v>92</v>
      </c>
      <c r="N43" s="43">
        <v>67</v>
      </c>
      <c r="O43" s="43" t="s">
        <v>45</v>
      </c>
      <c r="P43" s="43">
        <v>1.56</v>
      </c>
      <c r="Q43" s="43">
        <v>1.48</v>
      </c>
      <c r="R43" s="43">
        <v>1.63</v>
      </c>
      <c r="S43" s="43">
        <v>1.56</v>
      </c>
      <c r="T43">
        <f>IF('All Pokemon'!$M$3="Median",Query1[[#This Row],[Median Multiplier]],Query1[[#This Row],[Avg Multiplier]])</f>
        <v>1.56</v>
      </c>
      <c r="U43">
        <f>IF('Single Lookup'!$C$4="Median",Query1[[#This Row],[Median Multiplier]],Query1[[#This Row],[Avg Multiplier]])</f>
        <v>1.56</v>
      </c>
    </row>
    <row r="44" spans="2:21" x14ac:dyDescent="0.2">
      <c r="B44">
        <f>MATCH(C44,Reference!$L$4:$L$156,0)</f>
        <v>69</v>
      </c>
      <c r="C44" s="6" t="s">
        <v>46</v>
      </c>
      <c r="D44" s="3">
        <v>25</v>
      </c>
      <c r="E44" s="35"/>
      <c r="F44" s="53">
        <f t="shared" si="1"/>
        <v>69</v>
      </c>
      <c r="G44" s="54" t="s">
        <v>46</v>
      </c>
      <c r="H44" s="53" t="str">
        <f>INDEX(Reference!$L$4:$L$156,MATCH($F44,$K$4:$K$156,0)+1)</f>
        <v>Weepinbell</v>
      </c>
      <c r="I44" s="53" t="str">
        <f>INDEX(Reference!$L$4:$L$156,MATCH($F44,$K$4:$K$156,0)+2)</f>
        <v>Victreebel</v>
      </c>
      <c r="K44">
        <v>41</v>
      </c>
      <c r="L44" t="s">
        <v>30</v>
      </c>
      <c r="N44" s="43">
        <v>69</v>
      </c>
      <c r="O44" s="43" t="s">
        <v>46</v>
      </c>
      <c r="P44" s="43">
        <v>1.89</v>
      </c>
      <c r="Q44" s="43">
        <v>1</v>
      </c>
      <c r="R44" s="43">
        <v>7.69</v>
      </c>
      <c r="S44" s="43">
        <v>1.58</v>
      </c>
      <c r="T44">
        <f>IF('All Pokemon'!$M$3="Median",Query1[[#This Row],[Median Multiplier]],Query1[[#This Row],[Avg Multiplier]])</f>
        <v>1.58</v>
      </c>
      <c r="U44">
        <f>IF('Single Lookup'!$C$4="Median",Query1[[#This Row],[Median Multiplier]],Query1[[#This Row],[Avg Multiplier]])</f>
        <v>1.58</v>
      </c>
    </row>
    <row r="45" spans="2:21" x14ac:dyDescent="0.2">
      <c r="B45">
        <f>MATCH(C45,Reference!$L$4:$L$156,0)</f>
        <v>70</v>
      </c>
      <c r="C45" s="6" t="s">
        <v>47</v>
      </c>
      <c r="D45" s="3">
        <v>100</v>
      </c>
      <c r="E45" s="35"/>
      <c r="F45" s="53">
        <f t="shared" si="1"/>
        <v>70</v>
      </c>
      <c r="G45" s="54" t="s">
        <v>47</v>
      </c>
      <c r="H45" s="53" t="str">
        <f>INDEX(Reference!$L$4:$L$156,MATCH($F45,$K$4:$K$156,0)+1)</f>
        <v>Victreebel</v>
      </c>
      <c r="K45">
        <v>42</v>
      </c>
      <c r="L45" t="s">
        <v>93</v>
      </c>
      <c r="N45" s="43">
        <v>70</v>
      </c>
      <c r="O45" s="43" t="s">
        <v>47</v>
      </c>
      <c r="P45" s="43">
        <v>1.49</v>
      </c>
      <c r="Q45" s="43">
        <v>1</v>
      </c>
      <c r="R45" s="43">
        <v>1.75</v>
      </c>
      <c r="S45" s="43">
        <v>1.6</v>
      </c>
      <c r="T45">
        <f>IF('All Pokemon'!$M$3="Median",Query1[[#This Row],[Median Multiplier]],Query1[[#This Row],[Avg Multiplier]])</f>
        <v>1.6</v>
      </c>
      <c r="U45">
        <f>IF('Single Lookup'!$C$4="Median",Query1[[#This Row],[Median Multiplier]],Query1[[#This Row],[Avg Multiplier]])</f>
        <v>1.6</v>
      </c>
    </row>
    <row r="46" spans="2:21" x14ac:dyDescent="0.2">
      <c r="B46">
        <f>MATCH(C46,Reference!$L$4:$L$156,0)</f>
        <v>72</v>
      </c>
      <c r="C46" s="6" t="s">
        <v>48</v>
      </c>
      <c r="D46" s="3">
        <v>50</v>
      </c>
      <c r="E46" s="35"/>
      <c r="F46" s="53">
        <f t="shared" si="1"/>
        <v>72</v>
      </c>
      <c r="G46" s="54" t="s">
        <v>48</v>
      </c>
      <c r="H46" s="53" t="str">
        <f>INDEX(Reference!$L$4:$L$156,MATCH($F46,$K$4:$K$156,0)+1)</f>
        <v>Tentacruel</v>
      </c>
      <c r="K46">
        <v>43</v>
      </c>
      <c r="L46" t="s">
        <v>31</v>
      </c>
      <c r="N46" s="43">
        <v>72</v>
      </c>
      <c r="O46" s="43" t="s">
        <v>48</v>
      </c>
      <c r="P46" s="43">
        <v>3.47</v>
      </c>
      <c r="Q46" s="43">
        <v>2.4300000000000002</v>
      </c>
      <c r="R46" s="43">
        <v>12.2</v>
      </c>
      <c r="S46" s="43">
        <v>2.57</v>
      </c>
      <c r="T46">
        <f>IF('All Pokemon'!$M$3="Median",Query1[[#This Row],[Median Multiplier]],Query1[[#This Row],[Avg Multiplier]])</f>
        <v>2.57</v>
      </c>
      <c r="U46">
        <f>IF('Single Lookup'!$C$4="Median",Query1[[#This Row],[Median Multiplier]],Query1[[#This Row],[Avg Multiplier]])</f>
        <v>2.57</v>
      </c>
    </row>
    <row r="47" spans="2:21" x14ac:dyDescent="0.2">
      <c r="B47">
        <f>MATCH(C47,Reference!$L$4:$L$156,0)</f>
        <v>74</v>
      </c>
      <c r="C47" s="6" t="s">
        <v>49</v>
      </c>
      <c r="D47" s="3">
        <v>25</v>
      </c>
      <c r="E47" s="35"/>
      <c r="F47" s="53">
        <f t="shared" si="1"/>
        <v>74</v>
      </c>
      <c r="G47" s="54" t="s">
        <v>49</v>
      </c>
      <c r="H47" s="53" t="str">
        <f>INDEX(Reference!$L$4:$L$156,MATCH($F47,$K$4:$K$156,0)+1)</f>
        <v>Graveler</v>
      </c>
      <c r="I47" s="53" t="str">
        <f>INDEX(Reference!$L$4:$L$156,MATCH($F47,$K$4:$K$156,0)+2)</f>
        <v>Golem</v>
      </c>
      <c r="K47">
        <v>44</v>
      </c>
      <c r="L47" t="s">
        <v>32</v>
      </c>
      <c r="N47" s="43">
        <v>74</v>
      </c>
      <c r="O47" s="43" t="s">
        <v>49</v>
      </c>
      <c r="P47" s="43">
        <v>1.84</v>
      </c>
      <c r="Q47" s="43">
        <v>1.5</v>
      </c>
      <c r="R47" s="43">
        <v>4.9400000000000004</v>
      </c>
      <c r="S47" s="43">
        <v>1.73</v>
      </c>
      <c r="T47">
        <f>IF('All Pokemon'!$M$3="Median",Query1[[#This Row],[Median Multiplier]],Query1[[#This Row],[Avg Multiplier]])</f>
        <v>1.73</v>
      </c>
      <c r="U47">
        <f>IF('Single Lookup'!$C$4="Median",Query1[[#This Row],[Median Multiplier]],Query1[[#This Row],[Avg Multiplier]])</f>
        <v>1.73</v>
      </c>
    </row>
    <row r="48" spans="2:21" x14ac:dyDescent="0.2">
      <c r="B48">
        <f>MATCH(C48,Reference!$L$4:$L$156,0)</f>
        <v>75</v>
      </c>
      <c r="C48" s="6" t="s">
        <v>50</v>
      </c>
      <c r="D48" s="3">
        <v>100</v>
      </c>
      <c r="E48" s="35"/>
      <c r="F48" s="53">
        <f t="shared" si="1"/>
        <v>75</v>
      </c>
      <c r="G48" s="54" t="s">
        <v>50</v>
      </c>
      <c r="H48" s="53" t="str">
        <f>INDEX(Reference!$L$4:$L$156,MATCH($F48,$K$4:$K$156,0)+1)</f>
        <v>Golem</v>
      </c>
      <c r="K48">
        <v>45</v>
      </c>
      <c r="L48" t="s">
        <v>94</v>
      </c>
      <c r="N48" s="43">
        <v>75</v>
      </c>
      <c r="O48" s="43" t="s">
        <v>50</v>
      </c>
      <c r="P48" s="43">
        <v>1.68</v>
      </c>
      <c r="Q48" s="43">
        <v>1.63</v>
      </c>
      <c r="R48" s="43">
        <v>1.81</v>
      </c>
      <c r="S48" s="43">
        <v>1.64</v>
      </c>
      <c r="T48">
        <f>IF('All Pokemon'!$M$3="Median",Query1[[#This Row],[Median Multiplier]],Query1[[#This Row],[Avg Multiplier]])</f>
        <v>1.64</v>
      </c>
      <c r="U48">
        <f>IF('Single Lookup'!$C$4="Median",Query1[[#This Row],[Median Multiplier]],Query1[[#This Row],[Avg Multiplier]])</f>
        <v>1.64</v>
      </c>
    </row>
    <row r="49" spans="2:21" x14ac:dyDescent="0.2">
      <c r="B49">
        <v>77</v>
      </c>
      <c r="C49" t="s">
        <v>51</v>
      </c>
      <c r="D49" s="3">
        <v>50</v>
      </c>
      <c r="E49" s="35"/>
      <c r="F49" s="53">
        <f t="shared" si="1"/>
        <v>77</v>
      </c>
      <c r="G49" s="53" t="s">
        <v>51</v>
      </c>
      <c r="H49" s="53" t="str">
        <f>INDEX(Reference!$L$4:$L$156,MATCH($F49,$K$4:$K$156,0)+1)</f>
        <v>Rapidash</v>
      </c>
      <c r="K49">
        <v>46</v>
      </c>
      <c r="L49" t="s">
        <v>33</v>
      </c>
      <c r="N49" s="43">
        <v>77</v>
      </c>
      <c r="O49" s="43" t="s">
        <v>51</v>
      </c>
      <c r="P49" s="43">
        <v>1.5</v>
      </c>
      <c r="Q49" s="43">
        <v>1</v>
      </c>
      <c r="R49" s="43">
        <v>2.23</v>
      </c>
      <c r="S49" s="43">
        <v>1.47</v>
      </c>
      <c r="T49">
        <f>IF('All Pokemon'!$M$3="Median",Query1[[#This Row],[Median Multiplier]],Query1[[#This Row],[Avg Multiplier]])</f>
        <v>1.47</v>
      </c>
      <c r="U49">
        <f>IF('Single Lookup'!$C$4="Median",Query1[[#This Row],[Median Multiplier]],Query1[[#This Row],[Avg Multiplier]])</f>
        <v>1.47</v>
      </c>
    </row>
    <row r="50" spans="2:21" x14ac:dyDescent="0.2">
      <c r="B50">
        <f>MATCH(C50,Reference!$L$4:$L$156,0)</f>
        <v>79</v>
      </c>
      <c r="C50" s="6" t="s">
        <v>52</v>
      </c>
      <c r="D50" s="3">
        <v>50</v>
      </c>
      <c r="E50" s="35"/>
      <c r="F50" s="53">
        <f t="shared" si="1"/>
        <v>79</v>
      </c>
      <c r="G50" s="54" t="s">
        <v>52</v>
      </c>
      <c r="H50" s="53" t="str">
        <f>INDEX(Reference!$L$4:$L$156,MATCH($F50,$K$4:$K$156,0)+1)</f>
        <v>Slowbro</v>
      </c>
      <c r="K50">
        <v>47</v>
      </c>
      <c r="L50" t="s">
        <v>95</v>
      </c>
      <c r="N50" s="43">
        <v>79</v>
      </c>
      <c r="O50" s="43" t="s">
        <v>52</v>
      </c>
      <c r="P50" s="43">
        <v>2.23</v>
      </c>
      <c r="Q50" s="43">
        <v>1</v>
      </c>
      <c r="R50" s="43">
        <v>3.51</v>
      </c>
      <c r="S50" s="43">
        <v>2.23</v>
      </c>
      <c r="T50">
        <f>IF('All Pokemon'!$M$3="Median",Query1[[#This Row],[Median Multiplier]],Query1[[#This Row],[Avg Multiplier]])</f>
        <v>2.23</v>
      </c>
      <c r="U50">
        <f>IF('Single Lookup'!$C$4="Median",Query1[[#This Row],[Median Multiplier]],Query1[[#This Row],[Avg Multiplier]])</f>
        <v>2.23</v>
      </c>
    </row>
    <row r="51" spans="2:21" x14ac:dyDescent="0.2">
      <c r="B51">
        <f>MATCH(C51,Reference!$L$4:$L$156,0)</f>
        <v>81</v>
      </c>
      <c r="C51" s="6" t="s">
        <v>53</v>
      </c>
      <c r="D51" s="3">
        <v>50</v>
      </c>
      <c r="E51" s="35"/>
      <c r="F51" s="53">
        <f t="shared" si="1"/>
        <v>81</v>
      </c>
      <c r="G51" s="54" t="s">
        <v>53</v>
      </c>
      <c r="H51" s="53" t="str">
        <f>INDEX(Reference!$L$4:$L$156,MATCH($F51,$K$4:$K$156,0)+1)</f>
        <v>Magneton</v>
      </c>
      <c r="K51">
        <v>48</v>
      </c>
      <c r="L51" t="s">
        <v>34</v>
      </c>
      <c r="N51" s="43">
        <v>81</v>
      </c>
      <c r="O51" s="43" t="s">
        <v>53</v>
      </c>
      <c r="P51" s="43">
        <v>2.23</v>
      </c>
      <c r="Q51" s="43">
        <v>2.16</v>
      </c>
      <c r="R51" s="43">
        <v>2.4900000000000002</v>
      </c>
      <c r="S51" s="43">
        <v>2.2200000000000002</v>
      </c>
      <c r="T51">
        <f>IF('All Pokemon'!$M$3="Median",Query1[[#This Row],[Median Multiplier]],Query1[[#This Row],[Avg Multiplier]])</f>
        <v>2.2200000000000002</v>
      </c>
      <c r="U51">
        <f>IF('Single Lookup'!$C$4="Median",Query1[[#This Row],[Median Multiplier]],Query1[[#This Row],[Avg Multiplier]])</f>
        <v>2.2200000000000002</v>
      </c>
    </row>
    <row r="52" spans="2:21" x14ac:dyDescent="0.2">
      <c r="B52">
        <f>MATCH(C52,Reference!$L$4:$L$156,0)</f>
        <v>84</v>
      </c>
      <c r="C52" s="6" t="s">
        <v>54</v>
      </c>
      <c r="D52" s="3">
        <v>50</v>
      </c>
      <c r="E52" s="35"/>
      <c r="F52" s="53">
        <f t="shared" si="1"/>
        <v>84</v>
      </c>
      <c r="G52" s="54" t="s">
        <v>54</v>
      </c>
      <c r="H52" s="53" t="str">
        <f>INDEX(Reference!$L$4:$L$156,MATCH($F52,$K$4:$K$156,0)+1)</f>
        <v>Dodrio</v>
      </c>
      <c r="K52">
        <v>49</v>
      </c>
      <c r="L52" t="s">
        <v>96</v>
      </c>
      <c r="N52" s="43">
        <v>84</v>
      </c>
      <c r="O52" s="43" t="s">
        <v>54</v>
      </c>
      <c r="P52" s="43">
        <v>2.2000000000000002</v>
      </c>
      <c r="Q52" s="43">
        <v>1.26</v>
      </c>
      <c r="R52" s="43">
        <v>2.75</v>
      </c>
      <c r="S52" s="43">
        <v>2.2400000000000002</v>
      </c>
      <c r="T52">
        <f>IF('All Pokemon'!$M$3="Median",Query1[[#This Row],[Median Multiplier]],Query1[[#This Row],[Avg Multiplier]])</f>
        <v>2.2400000000000002</v>
      </c>
      <c r="U52">
        <f>IF('Single Lookup'!$C$4="Median",Query1[[#This Row],[Median Multiplier]],Query1[[#This Row],[Avg Multiplier]])</f>
        <v>2.2400000000000002</v>
      </c>
    </row>
    <row r="53" spans="2:21" x14ac:dyDescent="0.2">
      <c r="B53">
        <f>MATCH(C53,Reference!$L$4:$L$156,0)</f>
        <v>86</v>
      </c>
      <c r="C53" s="6" t="s">
        <v>55</v>
      </c>
      <c r="D53" s="3">
        <v>50</v>
      </c>
      <c r="E53" s="35"/>
      <c r="F53" s="53">
        <f t="shared" si="1"/>
        <v>86</v>
      </c>
      <c r="G53" s="54" t="s">
        <v>55</v>
      </c>
      <c r="H53" s="53" t="str">
        <f>INDEX(Reference!$L$4:$L$156,MATCH($F53,$K$4:$K$156,0)+1)</f>
        <v>Dewgong</v>
      </c>
      <c r="K53">
        <v>50</v>
      </c>
      <c r="L53" t="s">
        <v>35</v>
      </c>
      <c r="N53" s="43">
        <v>86</v>
      </c>
      <c r="O53" s="43" t="s">
        <v>55</v>
      </c>
      <c r="P53" s="43">
        <v>1.68</v>
      </c>
      <c r="Q53" s="43">
        <v>1.04</v>
      </c>
      <c r="R53" s="43">
        <v>2.04</v>
      </c>
      <c r="S53" s="43">
        <v>1.96</v>
      </c>
      <c r="T53">
        <f>IF('All Pokemon'!$M$3="Median",Query1[[#This Row],[Median Multiplier]],Query1[[#This Row],[Avg Multiplier]])</f>
        <v>1.96</v>
      </c>
      <c r="U53">
        <f>IF('Single Lookup'!$C$4="Median",Query1[[#This Row],[Median Multiplier]],Query1[[#This Row],[Avg Multiplier]])</f>
        <v>1.96</v>
      </c>
    </row>
    <row r="54" spans="2:21" x14ac:dyDescent="0.2">
      <c r="B54">
        <f>MATCH(C54,Reference!$L$4:$L$156,0)</f>
        <v>88</v>
      </c>
      <c r="C54" s="6" t="s">
        <v>56</v>
      </c>
      <c r="D54" s="3">
        <v>50</v>
      </c>
      <c r="E54" s="35"/>
      <c r="F54" s="53">
        <f t="shared" si="1"/>
        <v>88</v>
      </c>
      <c r="G54" s="54" t="s">
        <v>56</v>
      </c>
      <c r="H54" s="53" t="str">
        <f>INDEX(Reference!$L$4:$L$156,MATCH($F54,$K$4:$K$156,0)+1)</f>
        <v>Muk</v>
      </c>
      <c r="K54">
        <v>51</v>
      </c>
      <c r="L54" t="s">
        <v>97</v>
      </c>
      <c r="N54" s="43">
        <v>88</v>
      </c>
      <c r="O54" s="43" t="s">
        <v>56</v>
      </c>
      <c r="P54" s="43">
        <v>2.44</v>
      </c>
      <c r="Q54" s="43">
        <v>2.44</v>
      </c>
      <c r="R54" s="43">
        <v>2.44</v>
      </c>
      <c r="S54" s="43">
        <v>2.44</v>
      </c>
      <c r="T54">
        <f>IF('All Pokemon'!$M$3="Median",Query1[[#This Row],[Median Multiplier]],Query1[[#This Row],[Avg Multiplier]])</f>
        <v>2.44</v>
      </c>
      <c r="U54">
        <f>IF('Single Lookup'!$C$4="Median",Query1[[#This Row],[Median Multiplier]],Query1[[#This Row],[Avg Multiplier]])</f>
        <v>2.44</v>
      </c>
    </row>
    <row r="55" spans="2:21" x14ac:dyDescent="0.2">
      <c r="B55">
        <f>MATCH(C55,Reference!$L$4:$L$156,0)</f>
        <v>90</v>
      </c>
      <c r="C55" s="6" t="s">
        <v>57</v>
      </c>
      <c r="D55" s="3">
        <v>50</v>
      </c>
      <c r="E55" s="35"/>
      <c r="F55" s="53">
        <f t="shared" si="1"/>
        <v>90</v>
      </c>
      <c r="G55" s="54" t="s">
        <v>57</v>
      </c>
      <c r="H55" s="53" t="str">
        <f>INDEX(Reference!$L$4:$L$156,MATCH($F55,$K$4:$K$156,0)+1)</f>
        <v>Cloyster</v>
      </c>
      <c r="K55">
        <v>52</v>
      </c>
      <c r="L55" t="s">
        <v>36</v>
      </c>
      <c r="N55" s="43">
        <v>90</v>
      </c>
      <c r="O55" s="43" t="s">
        <v>57</v>
      </c>
      <c r="P55" s="43">
        <v>2.58</v>
      </c>
      <c r="Q55" s="43">
        <v>2.52</v>
      </c>
      <c r="R55" s="43">
        <v>2.61</v>
      </c>
      <c r="S55" s="43">
        <v>2.58</v>
      </c>
      <c r="T55">
        <f>IF('All Pokemon'!$M$3="Median",Query1[[#This Row],[Median Multiplier]],Query1[[#This Row],[Avg Multiplier]])</f>
        <v>2.58</v>
      </c>
      <c r="U55">
        <f>IF('Single Lookup'!$C$4="Median",Query1[[#This Row],[Median Multiplier]],Query1[[#This Row],[Avg Multiplier]])</f>
        <v>2.58</v>
      </c>
    </row>
    <row r="56" spans="2:21" x14ac:dyDescent="0.2">
      <c r="B56">
        <f>MATCH(C56,Reference!$L$4:$L$156,0)</f>
        <v>92</v>
      </c>
      <c r="C56" s="6" t="s">
        <v>58</v>
      </c>
      <c r="D56" s="3">
        <v>25</v>
      </c>
      <c r="E56" s="35"/>
      <c r="F56" s="53">
        <f t="shared" si="1"/>
        <v>92</v>
      </c>
      <c r="G56" s="54" t="s">
        <v>58</v>
      </c>
      <c r="H56" s="53" t="str">
        <f>INDEX(Reference!$L$4:$L$156,MATCH($F56,$K$4:$K$156,0)+1)</f>
        <v>Haunter</v>
      </c>
      <c r="I56" s="53" t="str">
        <f>INDEX(Reference!$L$4:$L$156,MATCH($F56,$K$4:$K$156,0)+2)</f>
        <v>Gengar</v>
      </c>
      <c r="K56">
        <v>53</v>
      </c>
      <c r="L56" t="s">
        <v>98</v>
      </c>
      <c r="N56" s="43">
        <v>92</v>
      </c>
      <c r="O56" s="43" t="s">
        <v>58</v>
      </c>
      <c r="P56" s="43">
        <v>1.95</v>
      </c>
      <c r="Q56" s="43">
        <v>1.02</v>
      </c>
      <c r="R56" s="43">
        <v>4.32</v>
      </c>
      <c r="S56" s="43">
        <v>1.76</v>
      </c>
      <c r="T56">
        <f>IF('All Pokemon'!$M$3="Median",Query1[[#This Row],[Median Multiplier]],Query1[[#This Row],[Avg Multiplier]])</f>
        <v>1.76</v>
      </c>
      <c r="U56">
        <f>IF('Single Lookup'!$C$4="Median",Query1[[#This Row],[Median Multiplier]],Query1[[#This Row],[Avg Multiplier]])</f>
        <v>1.76</v>
      </c>
    </row>
    <row r="57" spans="2:21" x14ac:dyDescent="0.2">
      <c r="B57">
        <f>MATCH(C57,Reference!$L$4:$L$156,0)</f>
        <v>93</v>
      </c>
      <c r="C57" s="6" t="s">
        <v>59</v>
      </c>
      <c r="D57" s="3">
        <v>100</v>
      </c>
      <c r="E57" s="35"/>
      <c r="F57" s="53">
        <f t="shared" si="1"/>
        <v>93</v>
      </c>
      <c r="G57" s="54" t="s">
        <v>59</v>
      </c>
      <c r="H57" s="53" t="str">
        <f>INDEX(Reference!$L$4:$L$156,MATCH($F57,$K$4:$K$156,0)+1)</f>
        <v>Gengar</v>
      </c>
      <c r="K57">
        <v>54</v>
      </c>
      <c r="L57" t="s">
        <v>37</v>
      </c>
      <c r="N57" s="43">
        <v>93</v>
      </c>
      <c r="O57" s="43" t="s">
        <v>59</v>
      </c>
      <c r="P57" s="43">
        <v>1.9</v>
      </c>
      <c r="Q57" s="43">
        <v>1</v>
      </c>
      <c r="R57" s="43">
        <v>4.7300000000000004</v>
      </c>
      <c r="S57" s="43">
        <v>1.53</v>
      </c>
      <c r="T57">
        <f>IF('All Pokemon'!$M$3="Median",Query1[[#This Row],[Median Multiplier]],Query1[[#This Row],[Avg Multiplier]])</f>
        <v>1.53</v>
      </c>
      <c r="U57">
        <f>IF('Single Lookup'!$C$4="Median",Query1[[#This Row],[Median Multiplier]],Query1[[#This Row],[Avg Multiplier]])</f>
        <v>1.53</v>
      </c>
    </row>
    <row r="58" spans="2:21" x14ac:dyDescent="0.2">
      <c r="B58">
        <f>MATCH(C58,Reference!$L$4:$L$156,0)</f>
        <v>96</v>
      </c>
      <c r="C58" s="6" t="s">
        <v>60</v>
      </c>
      <c r="D58" s="3">
        <v>50</v>
      </c>
      <c r="E58" s="35"/>
      <c r="F58" s="53">
        <f t="shared" si="1"/>
        <v>96</v>
      </c>
      <c r="G58" s="54" t="s">
        <v>60</v>
      </c>
      <c r="H58" s="53" t="str">
        <f>INDEX(Reference!$L$4:$L$156,MATCH($F58,$K$4:$K$156,0)+1)</f>
        <v>Hypno</v>
      </c>
      <c r="K58">
        <v>55</v>
      </c>
      <c r="L58" t="s">
        <v>99</v>
      </c>
      <c r="N58" s="43">
        <v>96</v>
      </c>
      <c r="O58" s="43" t="s">
        <v>60</v>
      </c>
      <c r="P58" s="43">
        <v>2.09</v>
      </c>
      <c r="Q58" s="43">
        <v>1</v>
      </c>
      <c r="R58" s="43">
        <v>6.67</v>
      </c>
      <c r="S58" s="43">
        <v>2.08</v>
      </c>
      <c r="T58">
        <f>IF('All Pokemon'!$M$3="Median",Query1[[#This Row],[Median Multiplier]],Query1[[#This Row],[Avg Multiplier]])</f>
        <v>2.08</v>
      </c>
      <c r="U58">
        <f>IF('Single Lookup'!$C$4="Median",Query1[[#This Row],[Median Multiplier]],Query1[[#This Row],[Avg Multiplier]])</f>
        <v>2.08</v>
      </c>
    </row>
    <row r="59" spans="2:21" x14ac:dyDescent="0.2">
      <c r="B59">
        <f>MATCH(C59,Reference!$L$4:$L$156,0)</f>
        <v>98</v>
      </c>
      <c r="C59" s="6" t="s">
        <v>61</v>
      </c>
      <c r="D59" s="3">
        <v>50</v>
      </c>
      <c r="E59" s="35"/>
      <c r="F59" s="53">
        <f t="shared" si="1"/>
        <v>98</v>
      </c>
      <c r="G59" s="54" t="s">
        <v>61</v>
      </c>
      <c r="H59" s="53" t="str">
        <f>INDEX(Reference!$L$4:$L$156,MATCH($F59,$K$4:$K$156,0)+1)</f>
        <v>Kingler</v>
      </c>
      <c r="K59">
        <v>56</v>
      </c>
      <c r="L59" t="s">
        <v>38</v>
      </c>
      <c r="N59" s="43">
        <v>98</v>
      </c>
      <c r="O59" s="43" t="s">
        <v>61</v>
      </c>
      <c r="P59" s="43">
        <v>2.36</v>
      </c>
      <c r="Q59" s="43">
        <v>1.33</v>
      </c>
      <c r="R59" s="43">
        <v>4.05</v>
      </c>
      <c r="S59" s="43">
        <v>2.36</v>
      </c>
      <c r="T59">
        <f>IF('All Pokemon'!$M$3="Median",Query1[[#This Row],[Median Multiplier]],Query1[[#This Row],[Avg Multiplier]])</f>
        <v>2.36</v>
      </c>
      <c r="U59">
        <f>IF('Single Lookup'!$C$4="Median",Query1[[#This Row],[Median Multiplier]],Query1[[#This Row],[Avg Multiplier]])</f>
        <v>2.36</v>
      </c>
    </row>
    <row r="60" spans="2:21" x14ac:dyDescent="0.2">
      <c r="B60">
        <f>MATCH(C60,Reference!$L$4:$L$156,0)</f>
        <v>100</v>
      </c>
      <c r="C60" s="6" t="s">
        <v>62</v>
      </c>
      <c r="D60" s="3">
        <v>50</v>
      </c>
      <c r="E60" s="35"/>
      <c r="F60" s="53">
        <f t="shared" si="1"/>
        <v>100</v>
      </c>
      <c r="G60" s="54" t="s">
        <v>62</v>
      </c>
      <c r="H60" s="53" t="str">
        <f>INDEX(Reference!$L$4:$L$156,MATCH($F60,$K$4:$K$156,0)+1)</f>
        <v>Electrode</v>
      </c>
      <c r="K60">
        <v>57</v>
      </c>
      <c r="L60" t="s">
        <v>100</v>
      </c>
      <c r="N60" s="43">
        <v>100</v>
      </c>
      <c r="O60" s="43" t="s">
        <v>62</v>
      </c>
      <c r="P60" s="43">
        <v>2.0099999999999998</v>
      </c>
      <c r="Q60" s="43">
        <v>1.99</v>
      </c>
      <c r="R60" s="43">
        <v>2.04</v>
      </c>
      <c r="S60" s="43">
        <v>2.0099999999999998</v>
      </c>
      <c r="T60">
        <f>IF('All Pokemon'!$M$3="Median",Query1[[#This Row],[Median Multiplier]],Query1[[#This Row],[Avg Multiplier]])</f>
        <v>2.0099999999999998</v>
      </c>
      <c r="U60">
        <f>IF('Single Lookup'!$C$4="Median",Query1[[#This Row],[Median Multiplier]],Query1[[#This Row],[Avg Multiplier]])</f>
        <v>2.0099999999999998</v>
      </c>
    </row>
    <row r="61" spans="2:21" x14ac:dyDescent="0.2">
      <c r="B61">
        <f>MATCH(C61,Reference!$L$4:$L$156,0)</f>
        <v>102</v>
      </c>
      <c r="C61" s="6" t="s">
        <v>63</v>
      </c>
      <c r="D61" s="3">
        <v>50</v>
      </c>
      <c r="E61" s="35"/>
      <c r="F61" s="53">
        <f t="shared" si="1"/>
        <v>102</v>
      </c>
      <c r="G61" s="54" t="s">
        <v>63</v>
      </c>
      <c r="H61" s="53" t="str">
        <f>INDEX(Reference!$L$4:$L$156,MATCH($F61,$K$4:$K$156,0)+1)</f>
        <v>Exeggutor</v>
      </c>
      <c r="K61">
        <v>58</v>
      </c>
      <c r="L61" t="s">
        <v>39</v>
      </c>
      <c r="N61" s="43">
        <v>102</v>
      </c>
      <c r="O61" s="43" t="s">
        <v>63</v>
      </c>
      <c r="P61" s="43">
        <v>2.61</v>
      </c>
      <c r="Q61" s="43">
        <v>1</v>
      </c>
      <c r="R61" s="43">
        <v>3.18</v>
      </c>
      <c r="S61" s="43">
        <v>2.73</v>
      </c>
      <c r="T61">
        <f>IF('All Pokemon'!$M$3="Median",Query1[[#This Row],[Median Multiplier]],Query1[[#This Row],[Avg Multiplier]])</f>
        <v>2.73</v>
      </c>
      <c r="U61">
        <f>IF('Single Lookup'!$C$4="Median",Query1[[#This Row],[Median Multiplier]],Query1[[#This Row],[Avg Multiplier]])</f>
        <v>2.73</v>
      </c>
    </row>
    <row r="62" spans="2:21" x14ac:dyDescent="0.2">
      <c r="B62">
        <f>MATCH(C62,Reference!$L$4:$L$156,0)</f>
        <v>104</v>
      </c>
      <c r="C62" s="6" t="s">
        <v>64</v>
      </c>
      <c r="D62" s="3">
        <v>50</v>
      </c>
      <c r="E62" s="35"/>
      <c r="F62" s="53">
        <f t="shared" si="1"/>
        <v>104</v>
      </c>
      <c r="G62" s="54" t="s">
        <v>64</v>
      </c>
      <c r="H62" s="53" t="str">
        <f>INDEX(Reference!$L$4:$L$156,MATCH($F62,$K$4:$K$156,0)+1)</f>
        <v>Marowak</v>
      </c>
      <c r="K62">
        <v>59</v>
      </c>
      <c r="L62" t="s">
        <v>101</v>
      </c>
      <c r="N62" s="43">
        <v>104</v>
      </c>
      <c r="O62" s="43" t="s">
        <v>64</v>
      </c>
      <c r="P62" s="43">
        <v>1.79</v>
      </c>
      <c r="Q62" s="43">
        <v>1.07</v>
      </c>
      <c r="R62" s="43">
        <v>3.36</v>
      </c>
      <c r="S62" s="43">
        <v>1.66</v>
      </c>
      <c r="T62">
        <f>IF('All Pokemon'!$M$3="Median",Query1[[#This Row],[Median Multiplier]],Query1[[#This Row],[Avg Multiplier]])</f>
        <v>1.66</v>
      </c>
      <c r="U62">
        <f>IF('Single Lookup'!$C$4="Median",Query1[[#This Row],[Median Multiplier]],Query1[[#This Row],[Avg Multiplier]])</f>
        <v>1.66</v>
      </c>
    </row>
    <row r="63" spans="2:21" x14ac:dyDescent="0.2">
      <c r="B63">
        <f>MATCH(C63,Reference!$L$4:$L$156,0)</f>
        <v>109</v>
      </c>
      <c r="C63" s="6" t="s">
        <v>65</v>
      </c>
      <c r="D63" s="3">
        <v>50</v>
      </c>
      <c r="E63" s="35"/>
      <c r="F63" s="53">
        <f t="shared" si="1"/>
        <v>109</v>
      </c>
      <c r="G63" s="54" t="s">
        <v>65</v>
      </c>
      <c r="H63" s="53" t="str">
        <f>INDEX(Reference!$L$4:$L$156,MATCH($F63,$K$4:$K$156,0)+1)</f>
        <v>Weezing</v>
      </c>
      <c r="K63">
        <v>60</v>
      </c>
      <c r="L63" t="s">
        <v>40</v>
      </c>
      <c r="N63" s="43">
        <v>109</v>
      </c>
      <c r="O63" s="43" t="s">
        <v>65</v>
      </c>
      <c r="P63" s="43">
        <v>4</v>
      </c>
      <c r="Q63" s="43">
        <v>4</v>
      </c>
      <c r="R63" s="43">
        <v>4</v>
      </c>
      <c r="S63" s="43">
        <v>4</v>
      </c>
      <c r="T63">
        <f>IF('All Pokemon'!$M$3="Median",Query1[[#This Row],[Median Multiplier]],Query1[[#This Row],[Avg Multiplier]])</f>
        <v>4</v>
      </c>
      <c r="U63">
        <f>IF('Single Lookup'!$C$4="Median",Query1[[#This Row],[Median Multiplier]],Query1[[#This Row],[Avg Multiplier]])</f>
        <v>4</v>
      </c>
    </row>
    <row r="64" spans="2:21" x14ac:dyDescent="0.2">
      <c r="B64">
        <f>MATCH(C64,Reference!$L$4:$L$156,0)</f>
        <v>111</v>
      </c>
      <c r="C64" s="6" t="s">
        <v>66</v>
      </c>
      <c r="D64" s="3">
        <v>50</v>
      </c>
      <c r="E64" s="35"/>
      <c r="F64" s="53">
        <f t="shared" si="1"/>
        <v>111</v>
      </c>
      <c r="G64" s="54" t="s">
        <v>66</v>
      </c>
      <c r="H64" s="53" t="str">
        <f>INDEX(Reference!$L$4:$L$156,MATCH($F64,$K$4:$K$156,0)+1)</f>
        <v>Rhydon</v>
      </c>
      <c r="K64">
        <v>61</v>
      </c>
      <c r="L64" t="s">
        <v>41</v>
      </c>
      <c r="N64" s="43">
        <v>111</v>
      </c>
      <c r="O64" s="43" t="s">
        <v>66</v>
      </c>
      <c r="P64" s="43">
        <v>2.06</v>
      </c>
      <c r="Q64" s="43">
        <v>1.88</v>
      </c>
      <c r="R64" s="43">
        <v>3.68</v>
      </c>
      <c r="S64" s="43">
        <v>1.92</v>
      </c>
      <c r="T64">
        <f>IF('All Pokemon'!$M$3="Median",Query1[[#This Row],[Median Multiplier]],Query1[[#This Row],[Avg Multiplier]])</f>
        <v>1.92</v>
      </c>
      <c r="U64">
        <f>IF('Single Lookup'!$C$4="Median",Query1[[#This Row],[Median Multiplier]],Query1[[#This Row],[Avg Multiplier]])</f>
        <v>1.92</v>
      </c>
    </row>
    <row r="65" spans="2:21" x14ac:dyDescent="0.2">
      <c r="B65">
        <f>MATCH(C65,Reference!$L$4:$L$156,0)</f>
        <v>116</v>
      </c>
      <c r="C65" s="6" t="s">
        <v>67</v>
      </c>
      <c r="D65" s="3">
        <v>50</v>
      </c>
      <c r="F65" s="53">
        <f t="shared" si="1"/>
        <v>116</v>
      </c>
      <c r="G65" s="54" t="s">
        <v>67</v>
      </c>
      <c r="H65" s="53" t="str">
        <f>INDEX(Reference!$L$4:$L$156,MATCH($F65,$K$4:$K$156,0)+1)</f>
        <v>Seadra</v>
      </c>
      <c r="K65">
        <v>62</v>
      </c>
      <c r="L65" t="s">
        <v>102</v>
      </c>
      <c r="N65" s="43">
        <v>116</v>
      </c>
      <c r="O65" s="43" t="s">
        <v>67</v>
      </c>
      <c r="P65" s="43">
        <v>2.19</v>
      </c>
      <c r="Q65" s="43">
        <v>2</v>
      </c>
      <c r="R65" s="43">
        <v>2.31</v>
      </c>
      <c r="S65" s="43">
        <v>2.23</v>
      </c>
      <c r="T65">
        <f>IF('All Pokemon'!$M$3="Median",Query1[[#This Row],[Median Multiplier]],Query1[[#This Row],[Avg Multiplier]])</f>
        <v>2.23</v>
      </c>
      <c r="U65">
        <f>IF('Single Lookup'!$C$4="Median",Query1[[#This Row],[Median Multiplier]],Query1[[#This Row],[Avg Multiplier]])</f>
        <v>2.23</v>
      </c>
    </row>
    <row r="66" spans="2:21" x14ac:dyDescent="0.2">
      <c r="B66">
        <f>MATCH(C66,Reference!$L$4:$L$156,0)</f>
        <v>118</v>
      </c>
      <c r="C66" s="6" t="s">
        <v>68</v>
      </c>
      <c r="D66" s="3">
        <v>50</v>
      </c>
      <c r="E66" s="35"/>
      <c r="F66" s="53">
        <f t="shared" si="1"/>
        <v>118</v>
      </c>
      <c r="G66" s="54" t="s">
        <v>68</v>
      </c>
      <c r="H66" s="53" t="str">
        <f>INDEX(Reference!$L$4:$L$156,MATCH($F66,$K$4:$K$156,0)+1)</f>
        <v>Seaking</v>
      </c>
      <c r="K66">
        <v>63</v>
      </c>
      <c r="L66" t="s">
        <v>42</v>
      </c>
      <c r="N66" s="43">
        <v>118</v>
      </c>
      <c r="O66" s="43" t="s">
        <v>68</v>
      </c>
      <c r="P66" s="43">
        <v>2.21</v>
      </c>
      <c r="Q66" s="43">
        <v>2</v>
      </c>
      <c r="R66" s="43">
        <v>2.48</v>
      </c>
      <c r="S66" s="43">
        <v>2.2000000000000002</v>
      </c>
      <c r="T66">
        <f>IF('All Pokemon'!$M$3="Median",Query1[[#This Row],[Median Multiplier]],Query1[[#This Row],[Avg Multiplier]])</f>
        <v>2.2000000000000002</v>
      </c>
      <c r="U66">
        <f>IF('Single Lookup'!$C$4="Median",Query1[[#This Row],[Median Multiplier]],Query1[[#This Row],[Avg Multiplier]])</f>
        <v>2.2000000000000002</v>
      </c>
    </row>
    <row r="67" spans="2:21" x14ac:dyDescent="0.2">
      <c r="B67">
        <f>MATCH(C67,Reference!$L$4:$L$156,0)</f>
        <v>120</v>
      </c>
      <c r="C67" s="6" t="s">
        <v>69</v>
      </c>
      <c r="D67" s="3">
        <v>50</v>
      </c>
      <c r="E67" s="35"/>
      <c r="F67" s="53">
        <f t="shared" si="1"/>
        <v>120</v>
      </c>
      <c r="G67" s="54" t="s">
        <v>69</v>
      </c>
      <c r="H67" s="53" t="str">
        <f>INDEX(Reference!$L$4:$L$156,MATCH($F67,$K$4:$K$156,0)+1)</f>
        <v>Starmie</v>
      </c>
      <c r="K67">
        <v>64</v>
      </c>
      <c r="L67" t="s">
        <v>43</v>
      </c>
      <c r="N67" s="43">
        <v>120</v>
      </c>
      <c r="O67" s="43" t="s">
        <v>69</v>
      </c>
      <c r="P67" s="43">
        <v>2.37</v>
      </c>
      <c r="Q67" s="43">
        <v>1.5</v>
      </c>
      <c r="R67" s="43">
        <v>2.57</v>
      </c>
      <c r="S67" s="43">
        <v>2.42</v>
      </c>
      <c r="T67">
        <f>IF('All Pokemon'!$M$3="Median",Query1[[#This Row],[Median Multiplier]],Query1[[#This Row],[Avg Multiplier]])</f>
        <v>2.42</v>
      </c>
      <c r="U67">
        <f>IF('Single Lookup'!$C$4="Median",Query1[[#This Row],[Median Multiplier]],Query1[[#This Row],[Avg Multiplier]])</f>
        <v>2.42</v>
      </c>
    </row>
    <row r="68" spans="2:21" x14ac:dyDescent="0.2">
      <c r="B68">
        <f>MATCH(C68,Reference!$L$4:$L$156,0)</f>
        <v>129</v>
      </c>
      <c r="C68" s="6" t="s">
        <v>70</v>
      </c>
      <c r="D68" s="3">
        <v>400</v>
      </c>
      <c r="E68" s="35"/>
      <c r="F68" s="53">
        <f t="shared" si="1"/>
        <v>129</v>
      </c>
      <c r="G68" s="54" t="s">
        <v>70</v>
      </c>
      <c r="H68" s="53" t="str">
        <f>INDEX(Reference!$L$4:$L$156,MATCH($F68,$K$4:$K$156,0)+1)</f>
        <v>Gyarados</v>
      </c>
      <c r="K68">
        <v>65</v>
      </c>
      <c r="L68" t="s">
        <v>103</v>
      </c>
      <c r="N68" s="43">
        <v>129</v>
      </c>
      <c r="O68" s="43" t="s">
        <v>70</v>
      </c>
      <c r="P68" s="43">
        <v>10.55</v>
      </c>
      <c r="Q68" s="43">
        <v>2</v>
      </c>
      <c r="R68" s="43">
        <v>12.7</v>
      </c>
      <c r="S68" s="43">
        <v>10.94</v>
      </c>
      <c r="T68">
        <f>IF('All Pokemon'!$M$3="Median",Query1[[#This Row],[Median Multiplier]],Query1[[#This Row],[Avg Multiplier]])</f>
        <v>10.94</v>
      </c>
      <c r="U68">
        <f>IF('Single Lookup'!$C$4="Median",Query1[[#This Row],[Median Multiplier]],Query1[[#This Row],[Avg Multiplier]])</f>
        <v>10.94</v>
      </c>
    </row>
    <row r="69" spans="2:21" x14ac:dyDescent="0.2">
      <c r="B69">
        <f>MATCH(C69,Reference!$L$4:$L$156,0)</f>
        <v>133</v>
      </c>
      <c r="C69" s="6" t="s">
        <v>186</v>
      </c>
      <c r="D69" s="3">
        <v>25</v>
      </c>
      <c r="E69" s="35"/>
      <c r="F69" s="53">
        <f t="shared" si="1"/>
        <v>133</v>
      </c>
      <c r="G69" s="54" t="s">
        <v>186</v>
      </c>
      <c r="H69" s="60" t="s">
        <v>146</v>
      </c>
      <c r="K69">
        <v>66</v>
      </c>
      <c r="L69" t="s">
        <v>44</v>
      </c>
      <c r="N69" s="43">
        <v>133</v>
      </c>
      <c r="O69" s="43" t="s">
        <v>190</v>
      </c>
      <c r="P69" s="43">
        <v>2.59</v>
      </c>
      <c r="Q69" s="43">
        <v>1</v>
      </c>
      <c r="R69" s="43">
        <v>10.199999999999999</v>
      </c>
      <c r="S69" s="43">
        <v>2.4900000000000002</v>
      </c>
      <c r="T69">
        <f>IF('All Pokemon'!$M$3="Median",Query1[[#This Row],[Median Multiplier]],Query1[[#This Row],[Avg Multiplier]])</f>
        <v>2.4900000000000002</v>
      </c>
      <c r="U69">
        <f>IF('Single Lookup'!$C$4="Median",Query1[[#This Row],[Median Multiplier]],Query1[[#This Row],[Avg Multiplier]])</f>
        <v>2.4900000000000002</v>
      </c>
    </row>
    <row r="70" spans="2:21" x14ac:dyDescent="0.2">
      <c r="B70">
        <v>133.1</v>
      </c>
      <c r="C70" s="6" t="s">
        <v>187</v>
      </c>
      <c r="D70" s="3">
        <v>25</v>
      </c>
      <c r="E70" s="35"/>
      <c r="F70" s="53">
        <f t="shared" si="1"/>
        <v>133.1</v>
      </c>
      <c r="G70" s="54" t="s">
        <v>187</v>
      </c>
      <c r="H70" s="60" t="s">
        <v>145</v>
      </c>
      <c r="K70">
        <v>67</v>
      </c>
      <c r="L70" t="s">
        <v>45</v>
      </c>
      <c r="N70" s="55">
        <v>133</v>
      </c>
      <c r="O70" s="43" t="s">
        <v>191</v>
      </c>
      <c r="P70" s="43">
        <v>2.13</v>
      </c>
      <c r="Q70" s="43">
        <v>1</v>
      </c>
      <c r="R70" s="43">
        <v>6.13</v>
      </c>
      <c r="S70" s="43">
        <v>2.02</v>
      </c>
      <c r="T70">
        <f>IF('All Pokemon'!$M$3="Median",Query1[[#This Row],[Median Multiplier]],Query1[[#This Row],[Avg Multiplier]])</f>
        <v>2.02</v>
      </c>
      <c r="U70">
        <f>IF('Single Lookup'!$C$4="Median",Query1[[#This Row],[Median Multiplier]],Query1[[#This Row],[Avg Multiplier]])</f>
        <v>2.02</v>
      </c>
    </row>
    <row r="71" spans="2:21" x14ac:dyDescent="0.2">
      <c r="B71">
        <v>133.19999999999999</v>
      </c>
      <c r="C71" s="6" t="s">
        <v>185</v>
      </c>
      <c r="D71" s="3">
        <v>25</v>
      </c>
      <c r="E71" s="35"/>
      <c r="F71" s="53">
        <f t="shared" si="1"/>
        <v>133.19999999999999</v>
      </c>
      <c r="G71" s="56" t="s">
        <v>185</v>
      </c>
      <c r="H71" s="60" t="s">
        <v>144</v>
      </c>
      <c r="K71">
        <v>68</v>
      </c>
      <c r="L71" t="s">
        <v>104</v>
      </c>
      <c r="N71" s="55">
        <v>133</v>
      </c>
      <c r="O71" s="43" t="s">
        <v>192</v>
      </c>
      <c r="P71" s="43">
        <v>2.76</v>
      </c>
      <c r="Q71" s="43">
        <v>1</v>
      </c>
      <c r="R71" s="43">
        <v>12.1</v>
      </c>
      <c r="S71" s="43">
        <v>2.67</v>
      </c>
      <c r="T71">
        <f>IF('All Pokemon'!$M$3="Median",Query1[[#This Row],[Median Multiplier]],Query1[[#This Row],[Avg Multiplier]])</f>
        <v>2.67</v>
      </c>
      <c r="U71">
        <f>IF('Single Lookup'!$C$4="Median",Query1[[#This Row],[Median Multiplier]],Query1[[#This Row],[Avg Multiplier]])</f>
        <v>2.67</v>
      </c>
    </row>
    <row r="72" spans="2:21" x14ac:dyDescent="0.2">
      <c r="B72">
        <v>138</v>
      </c>
      <c r="C72" s="6" t="s">
        <v>71</v>
      </c>
      <c r="D72" s="3">
        <v>50</v>
      </c>
      <c r="E72" s="35"/>
      <c r="F72" s="53">
        <f t="shared" si="1"/>
        <v>138</v>
      </c>
      <c r="G72" s="54" t="s">
        <v>71</v>
      </c>
      <c r="H72" s="53" t="str">
        <f>INDEX(Reference!$L$4:$L$156,MATCH($F72,$K$4:$K$156,0)+1)</f>
        <v>Omastar</v>
      </c>
      <c r="K72">
        <v>69</v>
      </c>
      <c r="L72" t="s">
        <v>46</v>
      </c>
      <c r="N72" s="43">
        <v>138</v>
      </c>
      <c r="O72" s="43" t="s">
        <v>71</v>
      </c>
      <c r="P72" s="43">
        <v>4.4400000000000004</v>
      </c>
      <c r="Q72" s="43">
        <v>4.4400000000000004</v>
      </c>
      <c r="R72" s="43">
        <v>4.4400000000000004</v>
      </c>
      <c r="S72" s="43">
        <v>4.4400000000000004</v>
      </c>
      <c r="T72">
        <f>IF('All Pokemon'!$M$3="Median",Query1[[#This Row],[Median Multiplier]],Query1[[#This Row],[Avg Multiplier]])</f>
        <v>4.4400000000000004</v>
      </c>
      <c r="U72">
        <f>IF('Single Lookup'!$C$4="Median",Query1[[#This Row],[Median Multiplier]],Query1[[#This Row],[Avg Multiplier]])</f>
        <v>4.4400000000000004</v>
      </c>
    </row>
    <row r="73" spans="2:21" x14ac:dyDescent="0.2">
      <c r="B73">
        <v>140</v>
      </c>
      <c r="C73" s="6" t="s">
        <v>72</v>
      </c>
      <c r="D73" s="3">
        <v>50</v>
      </c>
      <c r="E73" s="35"/>
      <c r="F73" s="53">
        <f>INDEX($B$4:$B$75,MATCH($G73,$C$4:$C$75,0))</f>
        <v>140</v>
      </c>
      <c r="G73" s="54" t="s">
        <v>72</v>
      </c>
      <c r="H73" s="53" t="str">
        <f>INDEX(Reference!$L$4:$L$156,MATCH($F73,$K$4:$K$156,0)+1)</f>
        <v>Kabutops</v>
      </c>
      <c r="K73">
        <v>70</v>
      </c>
      <c r="L73" t="s">
        <v>47</v>
      </c>
      <c r="N73" s="43">
        <v>140</v>
      </c>
      <c r="O73" s="43" t="s">
        <v>72</v>
      </c>
      <c r="P73" s="43">
        <v>2.11</v>
      </c>
      <c r="Q73" s="43">
        <v>1.97</v>
      </c>
      <c r="R73" s="43">
        <v>2.37</v>
      </c>
      <c r="S73" s="43">
        <v>2.06</v>
      </c>
      <c r="T73">
        <f>IF('All Pokemon'!$M$3="Median",Query1[[#This Row],[Median Multiplier]],Query1[[#This Row],[Avg Multiplier]])</f>
        <v>2.06</v>
      </c>
      <c r="U73">
        <f>IF('Single Lookup'!$C$4="Median",Query1[[#This Row],[Median Multiplier]],Query1[[#This Row],[Avg Multiplier]])</f>
        <v>2.06</v>
      </c>
    </row>
    <row r="74" spans="2:21" x14ac:dyDescent="0.2">
      <c r="B74">
        <v>147</v>
      </c>
      <c r="C74" s="6" t="s">
        <v>73</v>
      </c>
      <c r="D74" s="3">
        <v>25</v>
      </c>
      <c r="F74" s="53">
        <f>INDEX($B$4:$B$75,MATCH($G74,$C$4:$C$75,0))</f>
        <v>147</v>
      </c>
      <c r="G74" s="54" t="s">
        <v>73</v>
      </c>
      <c r="H74" s="53" t="str">
        <f>INDEX(Reference!$L$4:$L$156,MATCH($F74,$K$4:$K$156,0)+1)</f>
        <v>Dragonair</v>
      </c>
      <c r="I74" s="53" t="str">
        <f>INDEX(Reference!$L$4:$L$156,MATCH($F74,$K$4:$K$156,0)+2)</f>
        <v>Dragonite</v>
      </c>
      <c r="K74">
        <v>71</v>
      </c>
      <c r="L74" t="s">
        <v>105</v>
      </c>
      <c r="N74" s="43">
        <v>147</v>
      </c>
      <c r="O74" s="43" t="s">
        <v>73</v>
      </c>
      <c r="P74" s="43">
        <v>2.56</v>
      </c>
      <c r="Q74" s="43">
        <v>1.4</v>
      </c>
      <c r="R74" s="43">
        <v>12.5</v>
      </c>
      <c r="S74" s="43">
        <v>1.85</v>
      </c>
      <c r="T74">
        <f>IF('All Pokemon'!$M$3="Median",Query1[[#This Row],[Median Multiplier]],Query1[[#This Row],[Avg Multiplier]])</f>
        <v>1.85</v>
      </c>
      <c r="U74">
        <f>IF('Single Lookup'!$C$4="Median",Query1[[#This Row],[Median Multiplier]],Query1[[#This Row],[Avg Multiplier]])</f>
        <v>1.85</v>
      </c>
    </row>
    <row r="75" spans="2:21" x14ac:dyDescent="0.2">
      <c r="B75">
        <v>148</v>
      </c>
      <c r="C75" s="6" t="s">
        <v>74</v>
      </c>
      <c r="D75" s="3">
        <v>100</v>
      </c>
      <c r="F75" s="53">
        <f>INDEX($B$4:$B$75,MATCH($G75,$C$4:$C$75,0))</f>
        <v>148</v>
      </c>
      <c r="G75" s="54" t="s">
        <v>74</v>
      </c>
      <c r="H75" s="53" t="str">
        <f>INDEX(Reference!$L$4:$L$156,MATCH($F75,$K$4:$K$156,0)+1)</f>
        <v>Dragonite</v>
      </c>
      <c r="K75">
        <v>72</v>
      </c>
      <c r="L75" t="s">
        <v>48</v>
      </c>
      <c r="N75" s="43">
        <v>148</v>
      </c>
      <c r="O75" s="43" t="s">
        <v>74</v>
      </c>
      <c r="P75" s="43">
        <v>2.0099999999999998</v>
      </c>
      <c r="Q75" s="43">
        <v>1</v>
      </c>
      <c r="R75" s="43">
        <v>3.91</v>
      </c>
      <c r="S75" s="43">
        <v>2.0499999999999998</v>
      </c>
      <c r="T75">
        <f>IF('All Pokemon'!$M$3="Median",Query1[[#This Row],[Median Multiplier]],Query1[[#This Row],[Avg Multiplier]])</f>
        <v>2.0499999999999998</v>
      </c>
      <c r="U75">
        <f>IF('Single Lookup'!$C$4="Median",Query1[[#This Row],[Median Multiplier]],Query1[[#This Row],[Avg Multiplier]])</f>
        <v>2.0499999999999998</v>
      </c>
    </row>
    <row r="76" spans="2:21" x14ac:dyDescent="0.2">
      <c r="K76">
        <v>73</v>
      </c>
      <c r="L76" t="s">
        <v>106</v>
      </c>
    </row>
    <row r="77" spans="2:21" x14ac:dyDescent="0.2">
      <c r="K77">
        <v>74</v>
      </c>
      <c r="L77" t="s">
        <v>49</v>
      </c>
    </row>
    <row r="78" spans="2:21" x14ac:dyDescent="0.2">
      <c r="K78">
        <v>75</v>
      </c>
      <c r="L78" t="s">
        <v>50</v>
      </c>
    </row>
    <row r="79" spans="2:21" x14ac:dyDescent="0.2">
      <c r="K79">
        <v>76</v>
      </c>
      <c r="L79" t="s">
        <v>107</v>
      </c>
    </row>
    <row r="80" spans="2:21" x14ac:dyDescent="0.2">
      <c r="K80">
        <v>77</v>
      </c>
      <c r="L80" t="s">
        <v>51</v>
      </c>
    </row>
    <row r="81" spans="11:12" x14ac:dyDescent="0.2">
      <c r="K81">
        <v>78</v>
      </c>
      <c r="L81" t="s">
        <v>108</v>
      </c>
    </row>
    <row r="82" spans="11:12" x14ac:dyDescent="0.2">
      <c r="K82">
        <v>79</v>
      </c>
      <c r="L82" t="s">
        <v>52</v>
      </c>
    </row>
    <row r="83" spans="11:12" x14ac:dyDescent="0.2">
      <c r="K83">
        <v>80</v>
      </c>
      <c r="L83" t="s">
        <v>109</v>
      </c>
    </row>
    <row r="84" spans="11:12" x14ac:dyDescent="0.2">
      <c r="K84">
        <v>81</v>
      </c>
      <c r="L84" t="s">
        <v>53</v>
      </c>
    </row>
    <row r="85" spans="11:12" x14ac:dyDescent="0.2">
      <c r="K85">
        <v>82</v>
      </c>
      <c r="L85" t="s">
        <v>110</v>
      </c>
    </row>
    <row r="86" spans="11:12" x14ac:dyDescent="0.2">
      <c r="K86">
        <v>83</v>
      </c>
      <c r="L86" t="s">
        <v>111</v>
      </c>
    </row>
    <row r="87" spans="11:12" x14ac:dyDescent="0.2">
      <c r="K87">
        <v>84</v>
      </c>
      <c r="L87" t="s">
        <v>54</v>
      </c>
    </row>
    <row r="88" spans="11:12" x14ac:dyDescent="0.2">
      <c r="K88">
        <v>85</v>
      </c>
      <c r="L88" t="s">
        <v>112</v>
      </c>
    </row>
    <row r="89" spans="11:12" x14ac:dyDescent="0.2">
      <c r="K89">
        <v>86</v>
      </c>
      <c r="L89" t="s">
        <v>55</v>
      </c>
    </row>
    <row r="90" spans="11:12" x14ac:dyDescent="0.2">
      <c r="K90">
        <v>87</v>
      </c>
      <c r="L90" t="s">
        <v>113</v>
      </c>
    </row>
    <row r="91" spans="11:12" x14ac:dyDescent="0.2">
      <c r="K91">
        <v>88</v>
      </c>
      <c r="L91" t="s">
        <v>56</v>
      </c>
    </row>
    <row r="92" spans="11:12" x14ac:dyDescent="0.2">
      <c r="K92">
        <v>89</v>
      </c>
      <c r="L92" t="s">
        <v>114</v>
      </c>
    </row>
    <row r="93" spans="11:12" x14ac:dyDescent="0.2">
      <c r="K93">
        <v>90</v>
      </c>
      <c r="L93" t="s">
        <v>57</v>
      </c>
    </row>
    <row r="94" spans="11:12" x14ac:dyDescent="0.2">
      <c r="K94">
        <v>91</v>
      </c>
      <c r="L94" t="s">
        <v>115</v>
      </c>
    </row>
    <row r="95" spans="11:12" x14ac:dyDescent="0.2">
      <c r="K95">
        <v>92</v>
      </c>
      <c r="L95" t="s">
        <v>58</v>
      </c>
    </row>
    <row r="96" spans="11:12" x14ac:dyDescent="0.2">
      <c r="K96">
        <v>93</v>
      </c>
      <c r="L96" t="s">
        <v>59</v>
      </c>
    </row>
    <row r="97" spans="11:12" x14ac:dyDescent="0.2">
      <c r="K97">
        <v>94</v>
      </c>
      <c r="L97" t="s">
        <v>116</v>
      </c>
    </row>
    <row r="98" spans="11:12" x14ac:dyDescent="0.2">
      <c r="K98">
        <v>95</v>
      </c>
      <c r="L98" t="s">
        <v>117</v>
      </c>
    </row>
    <row r="99" spans="11:12" x14ac:dyDescent="0.2">
      <c r="K99">
        <v>96</v>
      </c>
      <c r="L99" t="s">
        <v>60</v>
      </c>
    </row>
    <row r="100" spans="11:12" x14ac:dyDescent="0.2">
      <c r="K100">
        <v>97</v>
      </c>
      <c r="L100" t="s">
        <v>118</v>
      </c>
    </row>
    <row r="101" spans="11:12" x14ac:dyDescent="0.2">
      <c r="K101">
        <v>98</v>
      </c>
      <c r="L101" t="s">
        <v>61</v>
      </c>
    </row>
    <row r="102" spans="11:12" x14ac:dyDescent="0.2">
      <c r="K102">
        <v>99</v>
      </c>
      <c r="L102" t="s">
        <v>119</v>
      </c>
    </row>
    <row r="103" spans="11:12" x14ac:dyDescent="0.2">
      <c r="K103">
        <v>100</v>
      </c>
      <c r="L103" t="s">
        <v>62</v>
      </c>
    </row>
    <row r="104" spans="11:12" x14ac:dyDescent="0.2">
      <c r="K104">
        <v>101</v>
      </c>
      <c r="L104" t="s">
        <v>120</v>
      </c>
    </row>
    <row r="105" spans="11:12" x14ac:dyDescent="0.2">
      <c r="K105">
        <v>102</v>
      </c>
      <c r="L105" t="s">
        <v>63</v>
      </c>
    </row>
    <row r="106" spans="11:12" x14ac:dyDescent="0.2">
      <c r="K106">
        <v>103</v>
      </c>
      <c r="L106" t="s">
        <v>121</v>
      </c>
    </row>
    <row r="107" spans="11:12" x14ac:dyDescent="0.2">
      <c r="K107">
        <v>104</v>
      </c>
      <c r="L107" t="s">
        <v>64</v>
      </c>
    </row>
    <row r="108" spans="11:12" x14ac:dyDescent="0.2">
      <c r="K108">
        <v>105</v>
      </c>
      <c r="L108" t="s">
        <v>122</v>
      </c>
    </row>
    <row r="109" spans="11:12" x14ac:dyDescent="0.2">
      <c r="K109">
        <v>106</v>
      </c>
      <c r="L109" t="s">
        <v>123</v>
      </c>
    </row>
    <row r="110" spans="11:12" x14ac:dyDescent="0.2">
      <c r="K110">
        <v>107</v>
      </c>
      <c r="L110" t="s">
        <v>124</v>
      </c>
    </row>
    <row r="111" spans="11:12" x14ac:dyDescent="0.2">
      <c r="K111">
        <v>108</v>
      </c>
      <c r="L111" t="s">
        <v>125</v>
      </c>
    </row>
    <row r="112" spans="11:12" x14ac:dyDescent="0.2">
      <c r="K112">
        <v>109</v>
      </c>
      <c r="L112" t="s">
        <v>65</v>
      </c>
    </row>
    <row r="113" spans="11:12" x14ac:dyDescent="0.2">
      <c r="K113">
        <v>110</v>
      </c>
      <c r="L113" t="s">
        <v>126</v>
      </c>
    </row>
    <row r="114" spans="11:12" x14ac:dyDescent="0.2">
      <c r="K114">
        <v>111</v>
      </c>
      <c r="L114" t="s">
        <v>66</v>
      </c>
    </row>
    <row r="115" spans="11:12" x14ac:dyDescent="0.2">
      <c r="K115">
        <v>112</v>
      </c>
      <c r="L115" t="s">
        <v>127</v>
      </c>
    </row>
    <row r="116" spans="11:12" x14ac:dyDescent="0.2">
      <c r="K116">
        <v>113</v>
      </c>
      <c r="L116" t="s">
        <v>128</v>
      </c>
    </row>
    <row r="117" spans="11:12" x14ac:dyDescent="0.2">
      <c r="K117">
        <v>114</v>
      </c>
      <c r="L117" t="s">
        <v>129</v>
      </c>
    </row>
    <row r="118" spans="11:12" x14ac:dyDescent="0.2">
      <c r="K118">
        <v>115</v>
      </c>
      <c r="L118" t="s">
        <v>130</v>
      </c>
    </row>
    <row r="119" spans="11:12" x14ac:dyDescent="0.2">
      <c r="K119">
        <v>116</v>
      </c>
      <c r="L119" t="s">
        <v>67</v>
      </c>
    </row>
    <row r="120" spans="11:12" x14ac:dyDescent="0.2">
      <c r="K120">
        <v>117</v>
      </c>
      <c r="L120" t="s">
        <v>131</v>
      </c>
    </row>
    <row r="121" spans="11:12" x14ac:dyDescent="0.2">
      <c r="K121">
        <v>118</v>
      </c>
      <c r="L121" t="s">
        <v>68</v>
      </c>
    </row>
    <row r="122" spans="11:12" x14ac:dyDescent="0.2">
      <c r="K122">
        <v>119</v>
      </c>
      <c r="L122" t="s">
        <v>132</v>
      </c>
    </row>
    <row r="123" spans="11:12" x14ac:dyDescent="0.2">
      <c r="K123">
        <v>120</v>
      </c>
      <c r="L123" t="s">
        <v>69</v>
      </c>
    </row>
    <row r="124" spans="11:12" x14ac:dyDescent="0.2">
      <c r="K124">
        <v>121</v>
      </c>
      <c r="L124" t="s">
        <v>133</v>
      </c>
    </row>
    <row r="125" spans="11:12" x14ac:dyDescent="0.2">
      <c r="K125">
        <v>122</v>
      </c>
      <c r="L125" t="s">
        <v>134</v>
      </c>
    </row>
    <row r="126" spans="11:12" x14ac:dyDescent="0.2">
      <c r="K126">
        <v>123</v>
      </c>
      <c r="L126" t="s">
        <v>135</v>
      </c>
    </row>
    <row r="127" spans="11:12" x14ac:dyDescent="0.2">
      <c r="K127">
        <v>124</v>
      </c>
      <c r="L127" t="s">
        <v>136</v>
      </c>
    </row>
    <row r="128" spans="11:12" x14ac:dyDescent="0.2">
      <c r="K128">
        <v>125</v>
      </c>
      <c r="L128" t="s">
        <v>137</v>
      </c>
    </row>
    <row r="129" spans="11:12" x14ac:dyDescent="0.2">
      <c r="K129">
        <v>126</v>
      </c>
      <c r="L129" t="s">
        <v>138</v>
      </c>
    </row>
    <row r="130" spans="11:12" x14ac:dyDescent="0.2">
      <c r="K130">
        <v>127</v>
      </c>
      <c r="L130" t="s">
        <v>139</v>
      </c>
    </row>
    <row r="131" spans="11:12" x14ac:dyDescent="0.2">
      <c r="K131">
        <v>128</v>
      </c>
      <c r="L131" t="s">
        <v>140</v>
      </c>
    </row>
    <row r="132" spans="11:12" x14ac:dyDescent="0.2">
      <c r="K132">
        <v>129</v>
      </c>
      <c r="L132" t="s">
        <v>70</v>
      </c>
    </row>
    <row r="133" spans="11:12" x14ac:dyDescent="0.2">
      <c r="K133">
        <v>130</v>
      </c>
      <c r="L133" t="s">
        <v>141</v>
      </c>
    </row>
    <row r="134" spans="11:12" x14ac:dyDescent="0.2">
      <c r="K134">
        <v>131</v>
      </c>
      <c r="L134" t="s">
        <v>142</v>
      </c>
    </row>
    <row r="135" spans="11:12" x14ac:dyDescent="0.2">
      <c r="K135">
        <v>132</v>
      </c>
      <c r="L135" t="s">
        <v>143</v>
      </c>
    </row>
    <row r="136" spans="11:12" x14ac:dyDescent="0.2">
      <c r="K136">
        <v>133</v>
      </c>
      <c r="L136" t="s">
        <v>186</v>
      </c>
    </row>
    <row r="137" spans="11:12" x14ac:dyDescent="0.2">
      <c r="K137">
        <v>133.1</v>
      </c>
      <c r="L137" t="s">
        <v>187</v>
      </c>
    </row>
    <row r="138" spans="11:12" x14ac:dyDescent="0.2">
      <c r="K138">
        <v>133.19999999999999</v>
      </c>
      <c r="L138" t="s">
        <v>185</v>
      </c>
    </row>
    <row r="139" spans="11:12" x14ac:dyDescent="0.2">
      <c r="K139">
        <v>134</v>
      </c>
      <c r="L139" t="s">
        <v>144</v>
      </c>
    </row>
    <row r="140" spans="11:12" x14ac:dyDescent="0.2">
      <c r="K140">
        <v>135</v>
      </c>
      <c r="L140" t="s">
        <v>145</v>
      </c>
    </row>
    <row r="141" spans="11:12" x14ac:dyDescent="0.2">
      <c r="K141">
        <v>136</v>
      </c>
      <c r="L141" t="s">
        <v>146</v>
      </c>
    </row>
    <row r="142" spans="11:12" x14ac:dyDescent="0.2">
      <c r="K142">
        <v>137</v>
      </c>
      <c r="L142" t="s">
        <v>147</v>
      </c>
    </row>
    <row r="143" spans="11:12" x14ac:dyDescent="0.2">
      <c r="K143">
        <v>138</v>
      </c>
      <c r="L143" t="s">
        <v>71</v>
      </c>
    </row>
    <row r="144" spans="11:12" x14ac:dyDescent="0.2">
      <c r="K144">
        <v>139</v>
      </c>
      <c r="L144" t="s">
        <v>148</v>
      </c>
    </row>
    <row r="145" spans="11:12" x14ac:dyDescent="0.2">
      <c r="K145">
        <v>140</v>
      </c>
      <c r="L145" t="s">
        <v>72</v>
      </c>
    </row>
    <row r="146" spans="11:12" x14ac:dyDescent="0.2">
      <c r="K146">
        <v>141</v>
      </c>
      <c r="L146" t="s">
        <v>149</v>
      </c>
    </row>
    <row r="147" spans="11:12" x14ac:dyDescent="0.2">
      <c r="K147">
        <v>142</v>
      </c>
      <c r="L147" t="s">
        <v>150</v>
      </c>
    </row>
    <row r="148" spans="11:12" x14ac:dyDescent="0.2">
      <c r="K148">
        <v>143</v>
      </c>
      <c r="L148" t="s">
        <v>151</v>
      </c>
    </row>
    <row r="149" spans="11:12" x14ac:dyDescent="0.2">
      <c r="K149">
        <v>144</v>
      </c>
      <c r="L149" t="s">
        <v>152</v>
      </c>
    </row>
    <row r="150" spans="11:12" x14ac:dyDescent="0.2">
      <c r="K150">
        <v>145</v>
      </c>
      <c r="L150" t="s">
        <v>153</v>
      </c>
    </row>
    <row r="151" spans="11:12" x14ac:dyDescent="0.2">
      <c r="K151">
        <v>146</v>
      </c>
      <c r="L151" t="s">
        <v>154</v>
      </c>
    </row>
    <row r="152" spans="11:12" x14ac:dyDescent="0.2">
      <c r="K152">
        <v>147</v>
      </c>
      <c r="L152" t="s">
        <v>73</v>
      </c>
    </row>
    <row r="153" spans="11:12" x14ac:dyDescent="0.2">
      <c r="K153">
        <v>148</v>
      </c>
      <c r="L153" t="s">
        <v>74</v>
      </c>
    </row>
    <row r="154" spans="11:12" x14ac:dyDescent="0.2">
      <c r="K154">
        <v>149</v>
      </c>
      <c r="L154" t="s">
        <v>155</v>
      </c>
    </row>
    <row r="155" spans="11:12" x14ac:dyDescent="0.2">
      <c r="K155">
        <v>150</v>
      </c>
      <c r="L155" t="s">
        <v>156</v>
      </c>
    </row>
    <row r="156" spans="11:12" x14ac:dyDescent="0.2">
      <c r="K156">
        <v>151</v>
      </c>
      <c r="L156" t="s">
        <v>157</v>
      </c>
    </row>
  </sheetData>
  <sortState ref="B3:D72">
    <sortCondition ref="B3:B72"/>
  </sortState>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3:C7"/>
  <sheetViews>
    <sheetView zoomScale="130" zoomScaleNormal="130" workbookViewId="0"/>
  </sheetViews>
  <sheetFormatPr defaultRowHeight="12" x14ac:dyDescent="0.2"/>
  <cols>
    <col min="2" max="2" width="18.42578125" bestFit="1" customWidth="1"/>
  </cols>
  <sheetData>
    <row r="3" spans="2:3" x14ac:dyDescent="0.2">
      <c r="B3" s="14" t="s">
        <v>173</v>
      </c>
    </row>
    <row r="4" spans="2:3" x14ac:dyDescent="0.2">
      <c r="B4" t="s">
        <v>171</v>
      </c>
    </row>
    <row r="5" spans="2:3" x14ac:dyDescent="0.2">
      <c r="B5" t="s">
        <v>172</v>
      </c>
      <c r="C5" t="s">
        <v>200</v>
      </c>
    </row>
    <row r="7" spans="2:3" x14ac:dyDescent="0.2">
      <c r="B7" t="s">
        <v>183</v>
      </c>
      <c r="C7" s="40">
        <v>0.05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a 2 0 f 9 d f - e 3 f a - 4 4 c c - a 4 6 9 - 1 8 8 f d 8 6 1 d 9 b 8 "   x m l n s = " h t t p : / / s c h e m a s . m i c r o s o f t . c o m / D a t a M a s h u p " > A A A A A G Y E A A B Q S w M E F A A C A A g A q W X 2 S D O h M u a n A A A A + Q A A A B I A H A B D b 2 5 m a W c v U G F j a 2 F n Z S 5 4 b W w g o h g A K K A U A A A A A A A A A A A A A A A A A A A A A A A A A A A A h Y / B C o I w H I d f R X Z 3 m 1 M q 5 O 8 k u i Y E U X Q d a + l I Z 7 j Z f L c O P V K v k F B W t 4 6 / j + / w / R 6 3 O + R D U w d X 1 V n d m g x F m K J A G d k e t S k z 1 L t T u E A 5 h 4 2 Q Z 1 G q Y J S N T Q d 7 z F D l 3 C U l x H u P f Y z b r i S M 0 o g c i v V W V q o R 6 C P r / 3 K o j X X C S I U 4 7 F 8 x n O G Y 4 o Q l M x z N W Q R k 4 l B o 8 3 X Y m I w p k B 8 I q 7 5 2 f a e 4 M u F y B 2 S a Q N 4 3 + B N Q S w M E F A A C A A g A q W X 2 S 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l l 9 k h W s r M / X Q E A A G w C A A A T A B w A R m 9 y b X V s Y X M v U 2 V j d G l v b j E u b S C i G A A o o B Q A A A A A A A A A A A A A A A A A A A A A A A A A A A C F j 1 1 L w z A U h u 8 H + w 8 h 3 r R Q 2 g 3 n H I 4 h U m G r O u g + U F C 8 y N q z t q x N a p L u w 9 L / b r J W F C Y u F 2 / C e d 8 8 5 x w B g U w Y R Y v 6 7 g 7 b r X Z L x I R D i G Y F 8 E M X j V A K s o X U W b C C B 6 A K L 7 C y f R K B o R 8 u o x K o F A a O p c z F j e O E L B B 2 x F i U g h 2 w z B E 5 B x K K G E A K J 3 S 6 l / 7 s e T O m g Z d c f 8 j s N a S z + E m s t 4 P B 5 7 z n e k H / a t r v u A e 2 I 0 H g x D J L t w n s b k U K I 8 k L w K Z p H a e 5 J 5 J 0 1 D D 1 V G W n e t O V 9 9 q 8 w H P I 2 F Z t 4 b K 0 y K j A K r k k K z V R b T R l 4 0 i x S o w t h M d a J l o 8 L Q 9 a H n F l f i N 9 z j I m F X O i 1 g H + i 9 k 4 T d 0 4 7 W 5 a 7 Q b i x o R G y l k e c v g B L D m h Y s 1 4 V n / Q p s a c d L T K E v t s A y H s F c t C H p X 9 n q 3 j l Y V K f L e N 0 L R I Z Z K n C X D l S + U g W m Q r 4 M f A N K F n A m R / J g B h Q v 6 B V G Y r o X / t O v w C U E s B A i 0 A F A A C A A g A q W X 2 S D O h M u a n A A A A + Q A A A B I A A A A A A A A A A A A A A A A A A A A A A E N v b m Z p Z y 9 Q Y W N r Y W d l L n h t b F B L A Q I t A B Q A A g A I A K l l 9 k g P y u m r p A A A A O k A A A A T A A A A A A A A A A A A A A A A A P M A A A B b Q 2 9 u d G V u d F 9 U e X B l c 1 0 u e G 1 s U E s B A i 0 A F A A C A A g A q W X 2 S F a y s z 9 d A Q A A b A I A A B M A A A A A A A A A A A A A A A A A 5 A E A A E Z v c m 1 1 b G F z L 1 N l Y 3 R p b 2 4 x L m 1 Q S w U G A A A A A A M A A w D C A A A A j 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q Q w A A A A A A A C H D 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F 1 Z X J 5 M T w v S X R l b V B h d G g + P C 9 J d G V t T G 9 j Y X R p b 2 4 + P F N 0 Y W J s Z U V u d H J p Z X M + P E V u d H J 5 I F R 5 c G U 9 I k l z U H J p d m F 0 Z S I g V m F s d W U 9 I m w w I i A v P j x F b n R y e S B U e X B l P S J G a W x s R W 5 h Y m x l Z C I g V m F s d W U 9 I m w x I i A v P j x F b n R y e S B U e X B l P S J G a W x s V G 9 E Y X R h T W 9 k Z W x F b m F i b G V k I i B W Y W x 1 Z T 0 i b D A i I C 8 + P E V u d H J 5 I F R 5 c G U 9 I l J l c 3 V s d F R 5 c G U i I F Z h b H V l P S J z V G F i b G U i I C 8 + P E V u d H J 5 I F R 5 c G U 9 I k J 1 Z m Z l c k 5 l e H R S Z W Z y Z X N o I i B W Y W x 1 Z T 0 i b D E i I C 8 + P E V u d H J 5 I F R 5 c G U 9 I k Z p b G x F c n J v c k N v d W 5 0 I i B W Y W x 1 Z T 0 i b D A i I C 8 + P E V u d H J 5 I F R 5 c G U 9 I k Z p b G x D b 2 x 1 b W 5 U e X B l c y I g V m F s d W U 9 I n N B d 1 l G Q l F V R i I g L z 4 8 R W 5 0 c n k g V H l w Z T 0 i R m l s b E N v b H V t b k 5 h b W V z I i B W Y W x 1 Z T 0 i c 1 s m c X V v d D t Q b 2 t l Z G V 4 I C M m c X V v d D s s J n F 1 b 3 Q 7 U G 9 r Z W 1 v b i Z x d W 9 0 O y w m c X V v d D t B d m c g T X V s d G l w b G l l c i Z x d W 9 0 O y w m c X V v d D t N a W 4 g T X V s d G l w b G l l c i Z x d W 9 0 O y w m c X V v d D t N Y X g g T X V s d G l w b G l l c i Z x d W 9 0 O y w m c X V v d D t N Z W R p Y W 4 g T X V s d G l w b G l l c i Z x d W 9 0 O 1 0 i I C 8 + P E V u d H J 5 I F R 5 c G U 9 I k Z p b G x F c n J v c k N v Z G U i I F Z h b H V l P S J z V W 5 r b m 9 3 b i I g L z 4 8 R W 5 0 c n k g V H l w Z T 0 i R m l s b E x h c 3 R V c G R h d G V k I i B W Y W x 1 Z T 0 i Z D I w M T Y t M D c t M j J U M D I 6 N D U 6 M T Q u N D c w O T I z O F o i I C 8 + P E V u d H J 5 I F R 5 c G U 9 I l J l b G F 0 a W 9 u c 2 h p c E l u Z m 9 D b 2 5 0 Y W l u Z X I i I F Z h b H V l P S J z e y Z x d W 9 0 O 2 N v b H V t b k N v d W 5 0 J n F 1 b 3 Q 7 O j Y s J n F 1 b 3 Q 7 a 2 V 5 Q 2 9 s d W 1 u T m F t Z X M m c X V v d D s 6 W 1 0 s J n F 1 b 3 Q 7 c X V l c n l S Z W x h d G l v b n N o a X B z J n F 1 b 3 Q 7 O l t d L C Z x d W 9 0 O 2 N v b H V t b k l k Z W 5 0 a X R p Z X M m c X V v d D s 6 W y Z x d W 9 0 O 1 N l Y 3 R p b 2 4 x L 1 F 1 Z X J 5 M S 9 D a G F u Z 2 V k I F R 5 c G U u e 1 B v a 2 V k Z X g g I y w w f S Z x d W 9 0 O y w m c X V v d D t T Z W N 0 a W 9 u M S 9 R d W V y e T E v R G F 0 Y T A u e 0 I s M n 0 m c X V v d D s s J n F 1 b 3 Q 7 U 2 V j d G l v b j E v U X V l c n k x L 0 N o Y W 5 n Z W Q g V H l w Z S 5 7 Q X Z n I E 1 1 b H R p c G x p Z X I s M n 0 m c X V v d D s s J n F 1 b 3 Q 7 U 2 V j d G l v b j E v U X V l c n k x L 0 N o Y W 5 n Z W Q g V H l w Z S 5 7 T W l u I E 1 1 b H R p c G x p Z X I s M 3 0 m c X V v d D s s J n F 1 b 3 Q 7 U 2 V j d G l v b j E v U X V l c n k x L 0 N o Y W 5 n Z W Q g V H l w Z S 5 7 T W F 4 I E 1 1 b H R p c G x p Z X I s N H 0 m c X V v d D s s J n F 1 b 3 Q 7 U 2 V j d G l v b j E v U X V l c n k x L 0 N o Y W 5 n Z W Q g V H l w Z S 5 7 T W V k a W F u I E 1 1 b H R p c G x p Z X I s N X 0 m c X V v d D t d L C Z x d W 9 0 O 0 N v b H V t b k N v d W 5 0 J n F 1 b 3 Q 7 O j Y s J n F 1 b 3 Q 7 S 2 V 5 Q 2 9 s d W 1 u T m F t Z X M m c X V v d D s 6 W 1 0 s J n F 1 b 3 Q 7 Q 2 9 s d W 1 u S W R l b n R p d G l l c y Z x d W 9 0 O z p b J n F 1 b 3 Q 7 U 2 V j d G l v b j E v U X V l c n k x L 0 N o Y W 5 n Z W Q g V H l w Z S 5 7 U G 9 r Z W R l e C A j L D B 9 J n F 1 b 3 Q 7 L C Z x d W 9 0 O 1 N l Y 3 R p b 2 4 x L 1 F 1 Z X J 5 M S 9 E Y X R h M C 5 7 Q i w y f S Z x d W 9 0 O y w m c X V v d D t T Z W N 0 a W 9 u M S 9 R d W V y e T E v Q 2 h h b m d l Z C B U e X B l L n t B d m c g T X V s d G l w b G l l c i w y f S Z x d W 9 0 O y w m c X V v d D t T Z W N 0 a W 9 u M S 9 R d W V y e T E v Q 2 h h b m d l Z C B U e X B l L n t N a W 4 g T X V s d G l w b G l l c i w z f S Z x d W 9 0 O y w m c X V v d D t T Z W N 0 a W 9 u M S 9 R d W V y e T E v Q 2 h h b m d l Z C B U e X B l L n t N Y X g g T X V s d G l w b G l l c i w 0 f S Z x d W 9 0 O y w m c X V v d D t T Z W N 0 a W 9 u M S 9 R d W V y e T E v Q 2 h h b m d l Z C B U e X B l L n t N Z W R p Y W 4 g T X V s d G l w b G l l c i w 1 f S Z x d W 9 0 O 1 0 s J n F 1 b 3 Q 7 U m V s Y X R p b 2 5 z a G l w S W 5 m b y Z x d W 9 0 O z p b X X 0 i I C 8 + P E V u d H J 5 I F R 5 c G U 9 I k Z p b G x U Y X J n Z X Q i I F Z h b H V l P S J z U X V l c n k x I i A v P j x F b n R y e S B U e X B l P S J G a W x s U 3 R h d H V z I i B W Y W x 1 Z T 0 i c 0 N v b X B s Z X R l I i A v P j x F b n R y e S B U e X B l P S J G a W x s Z W R D b 2 1 w b G V 0 Z V J l c 3 V s d F R v V 2 9 y a 3 N o Z W V 0 I i B W Y W x 1 Z T 0 i b D E i I C 8 + P E V u d H J 5 I F R 5 c G U 9 I k F k Z G V k V G 9 E Y X R h T W 9 k Z W w i I F Z h b H V l P S J s M C I g L z 4 8 R W 5 0 c n k g V H l w Z T 0 i U m V j b 3 Z l c n l U Y X J n Z X R T a G V l d C I g V m F s d W U 9 I n N T a G V l d D E i I C 8 + P E V u d H J 5 I F R 5 c G U 9 I l J l Y 2 9 2 Z X J 5 V G F y Z 2 V 0 Q 2 9 s d W 1 u I i B W Y W x 1 Z T 0 i b D E i I C 8 + P E V u d H J 5 I F R 5 c G U 9 I l J l Y 2 9 2 Z X J 5 V G F y Z 2 V 0 U m 9 3 I i B W Y W x 1 Z T 0 i b D E i I C 8 + P E V u d H J 5 I F R 5 c G U 9 I k 5 h b W V V c G R h d G V k Q W Z 0 Z X J G a W x s I i B W Y W x 1 Z T 0 i b D A i I C 8 + P E V u d H J 5 I F R 5 c G U 9 I k Z p b G x D b 3 V u d C I g V m F s d W U 9 I m w 3 M i I g L z 4 8 R W 5 0 c n k g V H l w Z T 0 i U X V l c n l J R C I g V m F s d W U 9 I n M x M j c w N D c z M i 0 x O T R m L T Q 0 N T U t Y W F l Z i 1 j N z V m Y z A 3 Z W Q 0 N W Y i I C 8 + P C 9 T d G F i b G V F b n R y a W V z P j w v S X R l b T 4 8 S X R l b T 4 8 S X R l b U x v Y 2 F 0 a W 9 u P j x J d G V t V H l w Z T 5 G b 3 J t d W x h P C 9 J d G V t V H l w Z T 4 8 S X R l b V B h d G g + U 2 V j d G l v b j E v U X V l c n k x L 1 N v d X J j Z T w v S X R l b V B h d G g + P C 9 J d G V t T G 9 j Y X R p b 2 4 + P F N 0 Y W J s Z U V u d H J p Z X M g L z 4 8 L 0 l 0 Z W 0 + P E l 0 Z W 0 + P E l 0 Z W 1 M b 2 N h d G l v b j 4 8 S X R l b V R 5 c G U + R m 9 y b X V s Y T w v S X R l b V R 5 c G U + P E l 0 Z W 1 Q Y X R o P l N l Y 3 R p b 2 4 x L 1 F 1 Z X J 5 M S 9 E Y X R h M D w v S X R l b V B h d G g + P C 9 J d G V t T G 9 j Y X R p b 2 4 + P F N 0 Y W J s Z U V u d H J p Z X M g L z 4 8 L 0 l 0 Z W 0 + P E l 0 Z W 0 + P E l 0 Z W 1 M b 2 N h d G l v b j 4 8 S X R l b V R 5 c G U + R m 9 y b X V s Y T w v S X R l b V R 5 c G U + P E l 0 Z W 1 Q Y X R o P l N l Y 3 R p b 2 4 x L 1 F 1 Z X J 5 M S 9 S Z W 1 v d m V k J T I w Q 2 9 s d W 1 u c z w v S X R l b V B h d G g + P C 9 J d G V t T G 9 j Y X R p b 2 4 + P F N 0 Y W J s Z U V u d H J p Z X M g L z 4 8 L 0 l 0 Z W 0 + P E l 0 Z W 0 + P E l 0 Z W 1 M b 2 N h d G l v b j 4 8 S X R l b V R 5 c G U + R m 9 y b X V s Y T w v S X R l b V R 5 c G U + P E l 0 Z W 1 Q Y X R o P l N l Y 3 R p b 2 4 x L 1 F 1 Z X J 5 M S 9 Q c m 9 t b 3 R l Z C U y M E h l Y W R l c n M 8 L 0 l 0 Z W 1 Q Y X R o P j w v S X R l b U x v Y 2 F 0 a W 9 u P j x T d G F i b G V F b n R y a W V z I C 8 + P C 9 J d G V t P j x J d G V t P j x J d G V t T G 9 j Y X R p b 2 4 + P E l 0 Z W 1 U e X B l P k Z v c m 1 1 b G E 8 L 0 l 0 Z W 1 U e X B l P j x J d G V t U G F 0 a D 5 T Z W N 0 a W 9 u M S 9 R d W V y e T E v Q 2 h h b m d l Z C U y M F R 5 c G U 8 L 0 l 0 Z W 1 Q Y X R o P j w v S X R l b U x v Y 2 F 0 a W 9 u P j x T d G F i b G V F b n R y a W V z I C 8 + P C 9 J d G V t P j w v S X R l b X M + P C 9 M b 2 N h b F B h Y 2 t h Z 2 V N Z X R h Z G F 0 Y U Z p b G U + F g A A A F B L B Q Y A A A A A A A A A A A A A A A A A A A A A A A A m A Q A A A Q A A A N C M n d 8 B F d E R j H o A w E / C l + s B A A A A J K d a F k E t H k + m P k N o V P V r 7 w A A A A A C A A A A A A A Q Z g A A A A E A A C A A A A A Z s i e i D Z N v k J 2 l S L k X i + A K X 3 y T q o i l E G q T R q v v 2 P C D 1 Q A A A A A O g A A A A A I A A C A A A A B 1 D L E L g g d m q s l w b f 1 f A 4 2 D S o 2 E K P r 7 Z S E Y U C o j l b l i j 1 A A A A B R g o Q n J y 1 Z 0 W 3 7 u U I + 9 0 B J r k o 0 F + 6 F r b 8 m z v + d I N A 8 9 N 2 D y r u z n F 3 P 6 G W p W E 3 P c c q p m 3 I K W a x 9 S v e D d 4 V 2 E A n v l h P i Z s F j n D e 1 b o 4 F 2 v 7 e I k A A A A C 8 1 a K O a 8 T D / e O E w b V Q E r F 8 O S / x Z G V P 5 o b G x + 7 q 9 r o g N Y F h w J P g O A w W m 4 u 0 f L r D k 0 o U V T c v m Q o v G J 0 9 w p n b z Y K Z < / D a t a M a s h u p > 
</file>

<file path=customXml/itemProps1.xml><?xml version="1.0" encoding="utf-8"?>
<ds:datastoreItem xmlns:ds="http://schemas.openxmlformats.org/officeDocument/2006/customXml" ds:itemID="{96D967FD-8BCC-46F4-83B9-39014C77C99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Single Lookup</vt:lpstr>
      <vt:lpstr>All Pokemon</vt:lpstr>
      <vt:lpstr>Reference</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2016-07-20T01:57:23Z</dcterms:created>
  <dcterms:modified xsi:type="dcterms:W3CDTF">2017-02-28T22:31:37Z</dcterms:modified>
</cp:coreProperties>
</file>