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ain\Cambian\"/>
    </mc:Choice>
  </mc:AlternateContent>
  <xr:revisionPtr revIDLastSave="0" documentId="13_ncr:1_{C82AA146-06F7-466C-87B2-36B80FBD0202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Calculation" sheetId="12" r:id="rId5"/>
    <sheet name="Three Way Statements" sheetId="10" r:id="rId6"/>
    <sheet name="Timing" sheetId="6" r:id="rId7"/>
    <sheet name="Error Checks" sheetId="5" r:id="rId8"/>
  </sheets>
  <definedNames>
    <definedName name="Client_Name">'Model Parameters'!$G$12</definedName>
    <definedName name="Currency">'Model Parameters'!$G$33</definedName>
    <definedName name="Days_in_Year">'Model Parameters'!$G$19</definedName>
    <definedName name="Example_Reporting_Month">Timing!$H$22</definedName>
    <definedName name="HL_1">Cover!$A$3</definedName>
    <definedName name="HL_3">'Style Guide'!$A$3</definedName>
    <definedName name="HL_4">'Model Parameters'!$A$3</definedName>
    <definedName name="HL_5">Timing!$A$3</definedName>
    <definedName name="HL_6">'Three Way Statements'!$A$3</definedName>
    <definedName name="HL_7">Calculation!$A$3</definedName>
    <definedName name="HL_9">'Error Checks'!$A$3</definedName>
    <definedName name="HL_BS_Check">'Three Way Statements'!$K$172</definedName>
    <definedName name="HL_BS_No_Errors">'Three Way Statements'!$K$171</definedName>
    <definedName name="HL_Cash_Rec">'Three Way Statements'!$K$234</definedName>
    <definedName name="HL_CF_Prima_Facie">'Three Way Statements'!$K$233</definedName>
    <definedName name="HL_Insolvency">'Three Way Statements'!$K$173</definedName>
    <definedName name="HL_Model_Parameters">'Model Parameters'!$A$5</definedName>
    <definedName name="HL_Navigator">Navigator!$A$1</definedName>
    <definedName name="Model_Name">'Model Parameters'!$G$11</definedName>
    <definedName name="Model_Start_Date">Timing!$H$18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Checks'!$I$19</definedName>
    <definedName name="Periodicity">Timing!$H$20</definedName>
    <definedName name="Quarters_in_Year">'Model Parameters'!$G$24</definedName>
    <definedName name="Reporting_Month_Factor">Timing!$H$24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4" i="12" l="1"/>
  <c r="M49" i="12"/>
  <c r="L49" i="12"/>
  <c r="M26" i="12"/>
  <c r="L26" i="12"/>
  <c r="L24" i="12"/>
  <c r="K33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K61" i="10"/>
  <c r="K120" i="12"/>
  <c r="H29" i="6"/>
  <c r="H22" i="6"/>
  <c r="L180" i="10"/>
  <c r="K207" i="12"/>
  <c r="K162" i="12"/>
  <c r="K146" i="12"/>
  <c r="K113" i="12"/>
  <c r="K56" i="12"/>
  <c r="K209" i="10"/>
  <c r="L12" i="6"/>
  <c r="L6" i="6"/>
  <c r="C10" i="10"/>
  <c r="C11" i="10"/>
  <c r="C10" i="12"/>
  <c r="C11" i="12"/>
  <c r="K21" i="10"/>
  <c r="J101" i="10"/>
  <c r="H30" i="6"/>
  <c r="K22" i="10"/>
  <c r="K101" i="10"/>
  <c r="K35" i="10"/>
  <c r="K27" i="10"/>
  <c r="J27" i="10"/>
  <c r="J35" i="10"/>
  <c r="J87" i="10"/>
  <c r="J118" i="10"/>
  <c r="J83" i="10"/>
  <c r="J94" i="10"/>
  <c r="K118" i="10"/>
  <c r="J43" i="10"/>
  <c r="H231" i="10"/>
  <c r="H229" i="10"/>
  <c r="H228" i="10"/>
  <c r="H225" i="10"/>
  <c r="H224" i="10"/>
  <c r="H221" i="10"/>
  <c r="H219" i="10"/>
  <c r="H218" i="10"/>
  <c r="H217" i="10"/>
  <c r="H215" i="10"/>
  <c r="H213" i="10"/>
  <c r="K43" i="10"/>
  <c r="K83" i="10"/>
  <c r="K87" i="10"/>
  <c r="K94" i="10"/>
  <c r="M144" i="12"/>
  <c r="M195" i="10"/>
  <c r="N144" i="12"/>
  <c r="N195" i="10"/>
  <c r="O144" i="12"/>
  <c r="O195" i="10"/>
  <c r="P144" i="12"/>
  <c r="P195" i="10"/>
  <c r="Q144" i="12"/>
  <c r="Q195" i="10"/>
  <c r="R144" i="12"/>
  <c r="R195" i="10"/>
  <c r="S144" i="12"/>
  <c r="S195" i="10"/>
  <c r="T144" i="12"/>
  <c r="T195" i="10"/>
  <c r="U144" i="12"/>
  <c r="U195" i="10"/>
  <c r="V144" i="12"/>
  <c r="V195" i="10"/>
  <c r="W144" i="12"/>
  <c r="W195" i="10"/>
  <c r="X144" i="12"/>
  <c r="X195" i="10"/>
  <c r="Y144" i="12"/>
  <c r="Y195" i="10"/>
  <c r="Z144" i="12"/>
  <c r="Z195" i="10"/>
  <c r="AA144" i="12"/>
  <c r="AA195" i="10"/>
  <c r="AB144" i="12"/>
  <c r="AB195" i="10"/>
  <c r="AC144" i="12"/>
  <c r="AC195" i="10"/>
  <c r="AD144" i="12"/>
  <c r="AD195" i="10"/>
  <c r="AE144" i="12"/>
  <c r="AE195" i="10"/>
  <c r="AF144" i="12"/>
  <c r="AF195" i="10"/>
  <c r="AG144" i="12"/>
  <c r="AG195" i="10"/>
  <c r="AH144" i="12"/>
  <c r="AH195" i="10"/>
  <c r="AI144" i="12"/>
  <c r="AI195" i="10"/>
  <c r="L195" i="10"/>
  <c r="H121" i="10"/>
  <c r="K168" i="10"/>
  <c r="K169" i="10"/>
  <c r="K152" i="10"/>
  <c r="K158" i="10"/>
  <c r="H207" i="10"/>
  <c r="H205" i="10"/>
  <c r="H204" i="10"/>
  <c r="H203" i="10"/>
  <c r="H202" i="10"/>
  <c r="H201" i="10"/>
  <c r="H197" i="10"/>
  <c r="H196" i="10"/>
  <c r="H195" i="10"/>
  <c r="H194" i="10"/>
  <c r="H190" i="10"/>
  <c r="H189" i="10"/>
  <c r="H188" i="10"/>
  <c r="H187" i="10"/>
  <c r="H186" i="10"/>
  <c r="H185" i="10"/>
  <c r="H184" i="10"/>
  <c r="H122" i="10"/>
  <c r="K160" i="10"/>
  <c r="H165" i="10"/>
  <c r="H166" i="10"/>
  <c r="H167" i="10"/>
  <c r="H168" i="10"/>
  <c r="H169" i="10"/>
  <c r="H164" i="10"/>
  <c r="H160" i="10"/>
  <c r="H157" i="10"/>
  <c r="H158" i="10"/>
  <c r="H156" i="10"/>
  <c r="H149" i="10"/>
  <c r="H150" i="10"/>
  <c r="H151" i="10"/>
  <c r="H152" i="10"/>
  <c r="H148" i="10"/>
  <c r="L166" i="10"/>
  <c r="H139" i="10"/>
  <c r="H138" i="10"/>
  <c r="H136" i="10"/>
  <c r="H135" i="10"/>
  <c r="H134" i="10"/>
  <c r="H133" i="10"/>
  <c r="H131" i="10"/>
  <c r="H129" i="10"/>
  <c r="H128" i="10"/>
  <c r="H127" i="10"/>
  <c r="H126" i="10"/>
  <c r="H120" i="10"/>
  <c r="H119" i="10"/>
  <c r="M199" i="12"/>
  <c r="M205" i="12"/>
  <c r="M203" i="10"/>
  <c r="N199" i="12"/>
  <c r="N205" i="12"/>
  <c r="N203" i="10"/>
  <c r="O199" i="12"/>
  <c r="O205" i="12"/>
  <c r="O203" i="10"/>
  <c r="P199" i="12"/>
  <c r="P205" i="12"/>
  <c r="P203" i="10"/>
  <c r="Q199" i="12"/>
  <c r="Q205" i="12"/>
  <c r="Q203" i="10"/>
  <c r="R199" i="12"/>
  <c r="R205" i="12"/>
  <c r="R203" i="10"/>
  <c r="S199" i="12"/>
  <c r="S205" i="12"/>
  <c r="S203" i="10"/>
  <c r="T199" i="12"/>
  <c r="T205" i="12"/>
  <c r="T203" i="10"/>
  <c r="U199" i="12"/>
  <c r="U205" i="12"/>
  <c r="U203" i="10"/>
  <c r="V199" i="12"/>
  <c r="V205" i="12"/>
  <c r="V203" i="10"/>
  <c r="W199" i="12"/>
  <c r="W205" i="12"/>
  <c r="W203" i="10"/>
  <c r="X199" i="12"/>
  <c r="X205" i="12"/>
  <c r="X203" i="10"/>
  <c r="Y199" i="12"/>
  <c r="Y205" i="12"/>
  <c r="Y203" i="10"/>
  <c r="Z199" i="12"/>
  <c r="Z205" i="12"/>
  <c r="Z203" i="10"/>
  <c r="AA199" i="12"/>
  <c r="AA205" i="12"/>
  <c r="AA203" i="10"/>
  <c r="AB199" i="12"/>
  <c r="AB205" i="12"/>
  <c r="AB203" i="10"/>
  <c r="AC199" i="12"/>
  <c r="AC205" i="12"/>
  <c r="AC203" i="10"/>
  <c r="AD199" i="12"/>
  <c r="AD205" i="12"/>
  <c r="AD203" i="10"/>
  <c r="AE199" i="12"/>
  <c r="AE205" i="12"/>
  <c r="AE203" i="10"/>
  <c r="AF199" i="12"/>
  <c r="AF205" i="12"/>
  <c r="AF203" i="10"/>
  <c r="AG199" i="12"/>
  <c r="AG205" i="12"/>
  <c r="AG203" i="10"/>
  <c r="AH199" i="12"/>
  <c r="AH205" i="12"/>
  <c r="AH203" i="10"/>
  <c r="AI199" i="12"/>
  <c r="AI205" i="12"/>
  <c r="AI203" i="10"/>
  <c r="M200" i="12"/>
  <c r="M206" i="12"/>
  <c r="M204" i="10"/>
  <c r="N200" i="12"/>
  <c r="N206" i="12"/>
  <c r="N204" i="10"/>
  <c r="O200" i="12"/>
  <c r="O206" i="12"/>
  <c r="O204" i="10"/>
  <c r="P200" i="12"/>
  <c r="P206" i="12"/>
  <c r="P204" i="10"/>
  <c r="Q200" i="12"/>
  <c r="Q206" i="12"/>
  <c r="Q204" i="10"/>
  <c r="R200" i="12"/>
  <c r="R206" i="12"/>
  <c r="R204" i="10"/>
  <c r="S200" i="12"/>
  <c r="S206" i="12"/>
  <c r="S204" i="10"/>
  <c r="T200" i="12"/>
  <c r="T206" i="12"/>
  <c r="T204" i="10"/>
  <c r="U200" i="12"/>
  <c r="U206" i="12"/>
  <c r="U204" i="10"/>
  <c r="V200" i="12"/>
  <c r="V206" i="12"/>
  <c r="V204" i="10"/>
  <c r="W200" i="12"/>
  <c r="W206" i="12"/>
  <c r="W204" i="10"/>
  <c r="X200" i="12"/>
  <c r="X206" i="12"/>
  <c r="X204" i="10"/>
  <c r="Y200" i="12"/>
  <c r="Y206" i="12"/>
  <c r="Y204" i="10"/>
  <c r="Z200" i="12"/>
  <c r="Z206" i="12"/>
  <c r="Z204" i="10"/>
  <c r="AA200" i="12"/>
  <c r="AA206" i="12"/>
  <c r="AA204" i="10"/>
  <c r="AB200" i="12"/>
  <c r="AB206" i="12"/>
  <c r="AB204" i="10"/>
  <c r="AC200" i="12"/>
  <c r="AC206" i="12"/>
  <c r="AC204" i="10"/>
  <c r="AD200" i="12"/>
  <c r="AD206" i="12"/>
  <c r="AD204" i="10"/>
  <c r="AE200" i="12"/>
  <c r="AE206" i="12"/>
  <c r="AE204" i="10"/>
  <c r="AF200" i="12"/>
  <c r="AF206" i="12"/>
  <c r="AF204" i="10"/>
  <c r="AG200" i="12"/>
  <c r="AG206" i="12"/>
  <c r="AG204" i="10"/>
  <c r="AH200" i="12"/>
  <c r="AH206" i="12"/>
  <c r="AH204" i="10"/>
  <c r="AI200" i="12"/>
  <c r="AI206" i="12"/>
  <c r="AI204" i="10"/>
  <c r="L200" i="12"/>
  <c r="L199" i="12"/>
  <c r="H110" i="10"/>
  <c r="H109" i="10"/>
  <c r="M153" i="12"/>
  <c r="N153" i="12"/>
  <c r="O153" i="12"/>
  <c r="P153" i="12"/>
  <c r="Q153" i="12"/>
  <c r="R153" i="12"/>
  <c r="S153" i="12"/>
  <c r="T153" i="12"/>
  <c r="U153" i="12"/>
  <c r="V153" i="12"/>
  <c r="W153" i="12"/>
  <c r="X153" i="12"/>
  <c r="Y153" i="12"/>
  <c r="Z153" i="12"/>
  <c r="AA153" i="12"/>
  <c r="AB153" i="12"/>
  <c r="AC153" i="12"/>
  <c r="AD153" i="12"/>
  <c r="AE153" i="12"/>
  <c r="AF153" i="12"/>
  <c r="AG153" i="12"/>
  <c r="AH153" i="12"/>
  <c r="AI153" i="12"/>
  <c r="L153" i="12"/>
  <c r="H81" i="10"/>
  <c r="K128" i="12"/>
  <c r="K125" i="12"/>
  <c r="M121" i="12"/>
  <c r="M143" i="12"/>
  <c r="M196" i="10"/>
  <c r="N121" i="12"/>
  <c r="N143" i="12"/>
  <c r="N196" i="10"/>
  <c r="O121" i="12"/>
  <c r="O143" i="12"/>
  <c r="O196" i="10"/>
  <c r="P121" i="12"/>
  <c r="Q121" i="12"/>
  <c r="Q143" i="12"/>
  <c r="Q196" i="10"/>
  <c r="R121" i="12"/>
  <c r="S121" i="12"/>
  <c r="S143" i="12"/>
  <c r="S196" i="10"/>
  <c r="T121" i="12"/>
  <c r="T143" i="12"/>
  <c r="T196" i="10"/>
  <c r="U121" i="12"/>
  <c r="U143" i="12"/>
  <c r="U196" i="10"/>
  <c r="V121" i="12"/>
  <c r="V143" i="12"/>
  <c r="V196" i="10"/>
  <c r="W121" i="12"/>
  <c r="X121" i="12"/>
  <c r="Y121" i="12"/>
  <c r="Z121" i="12"/>
  <c r="Z143" i="12"/>
  <c r="Z196" i="10"/>
  <c r="AA121" i="12"/>
  <c r="AA143" i="12"/>
  <c r="AA196" i="10"/>
  <c r="AB121" i="12"/>
  <c r="AC121" i="12"/>
  <c r="AC143" i="12"/>
  <c r="AC196" i="10"/>
  <c r="AD121" i="12"/>
  <c r="AE121" i="12"/>
  <c r="AE143" i="12"/>
  <c r="AE196" i="10"/>
  <c r="AF121" i="12"/>
  <c r="AF143" i="12"/>
  <c r="AF196" i="10"/>
  <c r="AG121" i="12"/>
  <c r="AG143" i="12"/>
  <c r="AG196" i="10"/>
  <c r="AH121" i="12"/>
  <c r="AH143" i="12"/>
  <c r="AH196" i="10"/>
  <c r="AI121" i="12"/>
  <c r="L121" i="12"/>
  <c r="H74" i="10"/>
  <c r="K69" i="10"/>
  <c r="K70" i="10"/>
  <c r="K129" i="12"/>
  <c r="K65" i="10"/>
  <c r="K66" i="10"/>
  <c r="K126" i="12"/>
  <c r="H62" i="10"/>
  <c r="H61" i="10"/>
  <c r="M105" i="12"/>
  <c r="N105" i="12"/>
  <c r="O105" i="12"/>
  <c r="P105" i="12"/>
  <c r="Q105" i="12"/>
  <c r="R105" i="12"/>
  <c r="S105" i="12"/>
  <c r="T105" i="12"/>
  <c r="U105" i="12"/>
  <c r="V105" i="12"/>
  <c r="W105" i="12"/>
  <c r="X105" i="12"/>
  <c r="Y105" i="12"/>
  <c r="Z105" i="12"/>
  <c r="AA105" i="12"/>
  <c r="AB105" i="12"/>
  <c r="AC105" i="12"/>
  <c r="AD105" i="12"/>
  <c r="AE105" i="12"/>
  <c r="AF105" i="12"/>
  <c r="AG105" i="12"/>
  <c r="AH105" i="12"/>
  <c r="AI105" i="12"/>
  <c r="M106" i="12"/>
  <c r="N106" i="12"/>
  <c r="O106" i="12"/>
  <c r="P106" i="12"/>
  <c r="Q106" i="12"/>
  <c r="R106" i="12"/>
  <c r="S106" i="12"/>
  <c r="T106" i="12"/>
  <c r="U106" i="12"/>
  <c r="V106" i="12"/>
  <c r="W106" i="12"/>
  <c r="X106" i="12"/>
  <c r="Y106" i="12"/>
  <c r="Z106" i="12"/>
  <c r="AA106" i="12"/>
  <c r="AB106" i="12"/>
  <c r="AC106" i="12"/>
  <c r="AD106" i="12"/>
  <c r="AE106" i="12"/>
  <c r="AF106" i="12"/>
  <c r="AG106" i="12"/>
  <c r="AH106" i="12"/>
  <c r="AI106" i="12"/>
  <c r="L106" i="12"/>
  <c r="L105" i="12"/>
  <c r="H54" i="10"/>
  <c r="H53" i="10"/>
  <c r="H28" i="10"/>
  <c r="AB132" i="12"/>
  <c r="P132" i="12"/>
  <c r="S132" i="12"/>
  <c r="AE132" i="12"/>
  <c r="T132" i="12"/>
  <c r="AF132" i="12"/>
  <c r="N132" i="12"/>
  <c r="O132" i="12"/>
  <c r="AG132" i="12"/>
  <c r="AH132" i="12"/>
  <c r="Z132" i="12"/>
  <c r="AA132" i="12"/>
  <c r="U132" i="12"/>
  <c r="V132" i="12"/>
  <c r="Y132" i="12"/>
  <c r="W132" i="12"/>
  <c r="K131" i="12"/>
  <c r="X132" i="12"/>
  <c r="AI132" i="12"/>
  <c r="AD132" i="12"/>
  <c r="R132" i="12"/>
  <c r="Q132" i="12"/>
  <c r="AB143" i="12"/>
  <c r="AB196" i="10"/>
  <c r="Y143" i="12"/>
  <c r="Y196" i="10"/>
  <c r="M132" i="12"/>
  <c r="X143" i="12"/>
  <c r="X196" i="10"/>
  <c r="AI143" i="12"/>
  <c r="AI196" i="10"/>
  <c r="W143" i="12"/>
  <c r="W196" i="10"/>
  <c r="AC132" i="12"/>
  <c r="P143" i="12"/>
  <c r="P196" i="10"/>
  <c r="AD143" i="12"/>
  <c r="AD196" i="10"/>
  <c r="R143" i="12"/>
  <c r="R196" i="10"/>
  <c r="H46" i="10"/>
  <c r="H45" i="10"/>
  <c r="H44" i="10"/>
  <c r="C7" i="10"/>
  <c r="C8" i="10"/>
  <c r="C9" i="10"/>
  <c r="H43" i="12"/>
  <c r="M111" i="12"/>
  <c r="N111" i="12"/>
  <c r="O111" i="12"/>
  <c r="P111" i="12"/>
  <c r="Q111" i="12"/>
  <c r="R111" i="12"/>
  <c r="S111" i="12"/>
  <c r="T111" i="12"/>
  <c r="U111" i="12"/>
  <c r="V111" i="12"/>
  <c r="W111" i="12"/>
  <c r="X111" i="12"/>
  <c r="Y111" i="12"/>
  <c r="Z111" i="12"/>
  <c r="AA111" i="12"/>
  <c r="AB111" i="12"/>
  <c r="AC111" i="12"/>
  <c r="AD111" i="12"/>
  <c r="AE111" i="12"/>
  <c r="AF111" i="12"/>
  <c r="AG111" i="12"/>
  <c r="AH111" i="12"/>
  <c r="AI111" i="12"/>
  <c r="M112" i="12"/>
  <c r="N112" i="12"/>
  <c r="O112" i="12"/>
  <c r="P112" i="12"/>
  <c r="Q112" i="12"/>
  <c r="R112" i="12"/>
  <c r="S112" i="12"/>
  <c r="T112" i="12"/>
  <c r="U112" i="12"/>
  <c r="V112" i="12"/>
  <c r="W112" i="12"/>
  <c r="X112" i="12"/>
  <c r="Y112" i="12"/>
  <c r="Z112" i="12"/>
  <c r="AA112" i="12"/>
  <c r="AB112" i="12"/>
  <c r="AC112" i="12"/>
  <c r="AD112" i="12"/>
  <c r="AE112" i="12"/>
  <c r="AF112" i="12"/>
  <c r="AG112" i="12"/>
  <c r="AH112" i="12"/>
  <c r="AI112" i="12"/>
  <c r="L112" i="12"/>
  <c r="L121" i="10"/>
  <c r="L111" i="12"/>
  <c r="L110" i="12"/>
  <c r="H106" i="12"/>
  <c r="H113" i="12"/>
  <c r="H112" i="12"/>
  <c r="H111" i="12"/>
  <c r="H110" i="12"/>
  <c r="H105" i="12"/>
  <c r="L206" i="12"/>
  <c r="L204" i="10"/>
  <c r="L205" i="12"/>
  <c r="L203" i="10"/>
  <c r="L204" i="12"/>
  <c r="H207" i="12"/>
  <c r="H206" i="12"/>
  <c r="H205" i="12"/>
  <c r="H204" i="12"/>
  <c r="H200" i="12"/>
  <c r="H199" i="12"/>
  <c r="L189" i="12"/>
  <c r="L172" i="12"/>
  <c r="M160" i="12"/>
  <c r="M201" i="10"/>
  <c r="N160" i="12"/>
  <c r="N201" i="10"/>
  <c r="O160" i="12"/>
  <c r="O201" i="10"/>
  <c r="P160" i="12"/>
  <c r="P201" i="10"/>
  <c r="Q160" i="12"/>
  <c r="Q201" i="10"/>
  <c r="R160" i="12"/>
  <c r="R201" i="10"/>
  <c r="S160" i="12"/>
  <c r="S201" i="10"/>
  <c r="T160" i="12"/>
  <c r="T201" i="10"/>
  <c r="U160" i="12"/>
  <c r="U201" i="10"/>
  <c r="V160" i="12"/>
  <c r="V201" i="10"/>
  <c r="W160" i="12"/>
  <c r="W201" i="10"/>
  <c r="X160" i="12"/>
  <c r="X201" i="10"/>
  <c r="Y160" i="12"/>
  <c r="Y201" i="10"/>
  <c r="Z160" i="12"/>
  <c r="Z201" i="10"/>
  <c r="AA160" i="12"/>
  <c r="AA201" i="10"/>
  <c r="AB160" i="12"/>
  <c r="AB201" i="10"/>
  <c r="AC160" i="12"/>
  <c r="AC201" i="10"/>
  <c r="AD160" i="12"/>
  <c r="AD201" i="10"/>
  <c r="AE160" i="12"/>
  <c r="AE201" i="10"/>
  <c r="AF160" i="12"/>
  <c r="AF201" i="10"/>
  <c r="AG160" i="12"/>
  <c r="AG201" i="10"/>
  <c r="AH160" i="12"/>
  <c r="AH201" i="10"/>
  <c r="AI160" i="12"/>
  <c r="AI201" i="10"/>
  <c r="L160" i="12"/>
  <c r="L159" i="12"/>
  <c r="H153" i="12"/>
  <c r="H192" i="12"/>
  <c r="H191" i="12"/>
  <c r="H190" i="12"/>
  <c r="H189" i="12"/>
  <c r="H185" i="12"/>
  <c r="H183" i="12"/>
  <c r="H182" i="12"/>
  <c r="H175" i="12"/>
  <c r="H174" i="12"/>
  <c r="H173" i="12"/>
  <c r="H172" i="12"/>
  <c r="H168" i="12"/>
  <c r="H167" i="12"/>
  <c r="H162" i="12"/>
  <c r="H161" i="12"/>
  <c r="H160" i="12"/>
  <c r="H159" i="12"/>
  <c r="H155" i="12"/>
  <c r="H144" i="12"/>
  <c r="L143" i="12"/>
  <c r="L196" i="10"/>
  <c r="L142" i="12"/>
  <c r="H146" i="12"/>
  <c r="H145" i="12"/>
  <c r="H143" i="12"/>
  <c r="H142" i="12"/>
  <c r="L132" i="12"/>
  <c r="H132" i="12"/>
  <c r="H131" i="12"/>
  <c r="H121" i="12"/>
  <c r="H120" i="12"/>
  <c r="H98" i="12"/>
  <c r="H97" i="12"/>
  <c r="H96" i="12"/>
  <c r="L95" i="12"/>
  <c r="H95" i="12"/>
  <c r="H91" i="12"/>
  <c r="L81" i="12"/>
  <c r="H84" i="12"/>
  <c r="H83" i="12"/>
  <c r="H82" i="12"/>
  <c r="H81" i="12"/>
  <c r="H77" i="12"/>
  <c r="L67" i="12"/>
  <c r="H70" i="12"/>
  <c r="H69" i="12"/>
  <c r="H68" i="12"/>
  <c r="H67" i="12"/>
  <c r="H63" i="12"/>
  <c r="L53" i="12"/>
  <c r="H42" i="12"/>
  <c r="H56" i="12"/>
  <c r="H55" i="12"/>
  <c r="H54" i="12"/>
  <c r="H53" i="12"/>
  <c r="H49" i="12"/>
  <c r="H40" i="12"/>
  <c r="L30" i="12"/>
  <c r="H33" i="12"/>
  <c r="H32" i="12"/>
  <c r="H31" i="12"/>
  <c r="H30" i="12"/>
  <c r="C7" i="12"/>
  <c r="C8" i="12"/>
  <c r="C9" i="12"/>
  <c r="C12" i="12"/>
  <c r="H26" i="12"/>
  <c r="L201" i="10"/>
  <c r="AD121" i="10"/>
  <c r="AB121" i="10"/>
  <c r="P121" i="10"/>
  <c r="T121" i="10"/>
  <c r="S121" i="10"/>
  <c r="R121" i="10"/>
  <c r="Q121" i="10"/>
  <c r="AA121" i="10"/>
  <c r="O121" i="10"/>
  <c r="AF121" i="10"/>
  <c r="AE121" i="10"/>
  <c r="AC121" i="10"/>
  <c r="Z121" i="10"/>
  <c r="N121" i="10"/>
  <c r="Y121" i="10"/>
  <c r="M121" i="10"/>
  <c r="X121" i="10"/>
  <c r="AI121" i="10"/>
  <c r="W121" i="10"/>
  <c r="AH121" i="10"/>
  <c r="V121" i="10"/>
  <c r="AG121" i="10"/>
  <c r="U121" i="10"/>
  <c r="L113" i="12"/>
  <c r="L150" i="10"/>
  <c r="L207" i="12"/>
  <c r="J121" i="10"/>
  <c r="K121" i="10"/>
  <c r="M110" i="12"/>
  <c r="M113" i="12"/>
  <c r="M150" i="10"/>
  <c r="M204" i="12"/>
  <c r="M207" i="12"/>
  <c r="M164" i="10"/>
  <c r="L164" i="10"/>
  <c r="N204" i="12"/>
  <c r="N207" i="12"/>
  <c r="N164" i="10"/>
  <c r="N110" i="12"/>
  <c r="N113" i="12"/>
  <c r="N150" i="10"/>
  <c r="H20" i="12"/>
  <c r="O110" i="12"/>
  <c r="O113" i="12"/>
  <c r="O150" i="10"/>
  <c r="O204" i="12"/>
  <c r="O207" i="12"/>
  <c r="O164" i="10"/>
  <c r="B14" i="12"/>
  <c r="C6" i="12"/>
  <c r="A1" i="12"/>
  <c r="P204" i="12"/>
  <c r="P207" i="12"/>
  <c r="P164" i="10"/>
  <c r="P110" i="12"/>
  <c r="P113" i="12"/>
  <c r="P150" i="10"/>
  <c r="A1" i="10"/>
  <c r="C12" i="10"/>
  <c r="C6" i="10"/>
  <c r="B14" i="10"/>
  <c r="B113" i="10"/>
  <c r="B142" i="10"/>
  <c r="B176" i="10"/>
  <c r="Q204" i="12"/>
  <c r="Q207" i="12"/>
  <c r="Q164" i="10"/>
  <c r="Q110" i="12"/>
  <c r="Q113" i="12"/>
  <c r="Q150" i="10"/>
  <c r="R204" i="12"/>
  <c r="R207" i="12"/>
  <c r="R164" i="10"/>
  <c r="R110" i="12"/>
  <c r="R113" i="12"/>
  <c r="R150" i="10"/>
  <c r="H24" i="6"/>
  <c r="I22" i="6"/>
  <c r="L12" i="12"/>
  <c r="L134" i="12"/>
  <c r="L137" i="12"/>
  <c r="L12" i="10"/>
  <c r="L183" i="12"/>
  <c r="S204" i="12"/>
  <c r="S207" i="12"/>
  <c r="S164" i="10"/>
  <c r="S110" i="12"/>
  <c r="S113" i="12"/>
  <c r="S150" i="10"/>
  <c r="M12" i="6"/>
  <c r="M12" i="10"/>
  <c r="M12" i="12"/>
  <c r="M134" i="12"/>
  <c r="M137" i="12"/>
  <c r="L136" i="12"/>
  <c r="L138" i="12"/>
  <c r="T204" i="12"/>
  <c r="T207" i="12"/>
  <c r="T164" i="10"/>
  <c r="T110" i="12"/>
  <c r="T113" i="12"/>
  <c r="T150" i="10"/>
  <c r="L6" i="12"/>
  <c r="L6" i="10"/>
  <c r="N12" i="6"/>
  <c r="L7" i="6"/>
  <c r="L7" i="10"/>
  <c r="L8" i="6"/>
  <c r="N12" i="12"/>
  <c r="N136" i="12"/>
  <c r="N12" i="10"/>
  <c r="U204" i="12"/>
  <c r="U207" i="12"/>
  <c r="U164" i="10"/>
  <c r="U110" i="12"/>
  <c r="U113" i="12"/>
  <c r="U150" i="10"/>
  <c r="L145" i="12"/>
  <c r="L134" i="10"/>
  <c r="M136" i="12"/>
  <c r="M138" i="12"/>
  <c r="M6" i="6"/>
  <c r="L7" i="12"/>
  <c r="O12" i="6"/>
  <c r="L5" i="6"/>
  <c r="L9" i="6"/>
  <c r="L10" i="6"/>
  <c r="N134" i="12"/>
  <c r="N137" i="12"/>
  <c r="N138" i="12"/>
  <c r="L33" i="6"/>
  <c r="L10" i="10"/>
  <c r="L102" i="10"/>
  <c r="L10" i="12"/>
  <c r="L32" i="6"/>
  <c r="L11" i="6"/>
  <c r="O12" i="10"/>
  <c r="O12" i="12"/>
  <c r="O134" i="12"/>
  <c r="O137" i="12"/>
  <c r="L217" i="10"/>
  <c r="L146" i="12"/>
  <c r="L151" i="10"/>
  <c r="V204" i="12"/>
  <c r="V207" i="12"/>
  <c r="V164" i="10"/>
  <c r="V110" i="12"/>
  <c r="V113" i="12"/>
  <c r="V150" i="10"/>
  <c r="M145" i="12"/>
  <c r="M134" i="10"/>
  <c r="M217" i="10"/>
  <c r="L9" i="12"/>
  <c r="L9" i="10"/>
  <c r="M6" i="12"/>
  <c r="M6" i="10"/>
  <c r="M7" i="6"/>
  <c r="M8" i="6"/>
  <c r="P12" i="6"/>
  <c r="L5" i="10"/>
  <c r="L5" i="12"/>
  <c r="L88" i="10"/>
  <c r="L95" i="10"/>
  <c r="L84" i="10"/>
  <c r="L18" i="10"/>
  <c r="L29" i="10"/>
  <c r="L28" i="10"/>
  <c r="L20" i="12"/>
  <c r="L46" i="10"/>
  <c r="L37" i="10"/>
  <c r="L47" i="12"/>
  <c r="L36" i="10"/>
  <c r="L41" i="12"/>
  <c r="L45" i="10"/>
  <c r="L44" i="10"/>
  <c r="L11" i="10"/>
  <c r="L11" i="12"/>
  <c r="P12" i="10"/>
  <c r="P12" i="12"/>
  <c r="P136" i="12"/>
  <c r="O136" i="12"/>
  <c r="O138" i="12"/>
  <c r="M142" i="12"/>
  <c r="M146" i="12"/>
  <c r="M151" i="10"/>
  <c r="W204" i="12"/>
  <c r="W207" i="12"/>
  <c r="W164" i="10"/>
  <c r="W110" i="12"/>
  <c r="W113" i="12"/>
  <c r="W150" i="10"/>
  <c r="N145" i="12"/>
  <c r="N134" i="10"/>
  <c r="N217" i="10"/>
  <c r="M7" i="12"/>
  <c r="M7" i="10"/>
  <c r="N6" i="6"/>
  <c r="N7" i="6"/>
  <c r="M5" i="6"/>
  <c r="M5" i="10"/>
  <c r="Q12" i="6"/>
  <c r="L31" i="12"/>
  <c r="L119" i="10"/>
  <c r="L40" i="12"/>
  <c r="L42" i="12"/>
  <c r="L43" i="12"/>
  <c r="Q12" i="10"/>
  <c r="Q12" i="12"/>
  <c r="Q134" i="12"/>
  <c r="Q137" i="12"/>
  <c r="P134" i="12"/>
  <c r="P137" i="12"/>
  <c r="P138" i="12"/>
  <c r="X110" i="12"/>
  <c r="X113" i="12"/>
  <c r="X150" i="10"/>
  <c r="X204" i="12"/>
  <c r="X207" i="12"/>
  <c r="X164" i="10"/>
  <c r="N142" i="12"/>
  <c r="N146" i="12"/>
  <c r="N151" i="10"/>
  <c r="O145" i="12"/>
  <c r="O134" i="10"/>
  <c r="O217" i="10"/>
  <c r="L166" i="12"/>
  <c r="L182" i="12"/>
  <c r="L185" i="12"/>
  <c r="L19" i="10"/>
  <c r="L20" i="10"/>
  <c r="L25" i="12"/>
  <c r="L48" i="12"/>
  <c r="L154" i="12"/>
  <c r="L155" i="12"/>
  <c r="L161" i="12"/>
  <c r="L202" i="10"/>
  <c r="L91" i="12"/>
  <c r="L77" i="12"/>
  <c r="L63" i="12"/>
  <c r="N7" i="12"/>
  <c r="N7" i="10"/>
  <c r="M8" i="12"/>
  <c r="M8" i="10"/>
  <c r="N6" i="12"/>
  <c r="N6" i="10"/>
  <c r="M9" i="6"/>
  <c r="M5" i="12"/>
  <c r="O6" i="6"/>
  <c r="N8" i="6"/>
  <c r="N5" i="6"/>
  <c r="N5" i="10"/>
  <c r="R12" i="6"/>
  <c r="B14" i="6"/>
  <c r="A1" i="6"/>
  <c r="L54" i="12"/>
  <c r="L120" i="10"/>
  <c r="L122" i="10"/>
  <c r="L123" i="10"/>
  <c r="L56" i="12"/>
  <c r="Q136" i="12"/>
  <c r="Q138" i="12"/>
  <c r="M9" i="10"/>
  <c r="M10" i="6"/>
  <c r="M9" i="12"/>
  <c r="R12" i="10"/>
  <c r="R12" i="12"/>
  <c r="R136" i="12"/>
  <c r="L162" i="12"/>
  <c r="L205" i="10"/>
  <c r="Y204" i="12"/>
  <c r="Y207" i="12"/>
  <c r="Y164" i="10"/>
  <c r="Y110" i="12"/>
  <c r="Y113" i="12"/>
  <c r="Y150" i="10"/>
  <c r="O142" i="12"/>
  <c r="O146" i="12"/>
  <c r="O151" i="10"/>
  <c r="L96" i="12"/>
  <c r="L128" i="10"/>
  <c r="L68" i="12"/>
  <c r="L126" i="10"/>
  <c r="L190" i="12"/>
  <c r="L133" i="10"/>
  <c r="L221" i="10"/>
  <c r="L82" i="12"/>
  <c r="L127" i="10"/>
  <c r="P145" i="12"/>
  <c r="P134" i="10"/>
  <c r="P217" i="10"/>
  <c r="O6" i="12"/>
  <c r="O6" i="10"/>
  <c r="N8" i="12"/>
  <c r="N8" i="10"/>
  <c r="N9" i="6"/>
  <c r="N5" i="12"/>
  <c r="O7" i="6"/>
  <c r="S12" i="6"/>
  <c r="A1" i="5"/>
  <c r="M53" i="12"/>
  <c r="L55" i="12"/>
  <c r="L185" i="10"/>
  <c r="N9" i="10"/>
  <c r="N9" i="12"/>
  <c r="N10" i="6"/>
  <c r="S12" i="10"/>
  <c r="S12" i="12"/>
  <c r="S134" i="12"/>
  <c r="S137" i="12"/>
  <c r="M32" i="6"/>
  <c r="M11" i="6"/>
  <c r="M10" i="12"/>
  <c r="M33" i="6"/>
  <c r="M10" i="10"/>
  <c r="M102" i="10"/>
  <c r="L157" i="10"/>
  <c r="R134" i="12"/>
  <c r="R137" i="12"/>
  <c r="R138" i="12"/>
  <c r="L167" i="12"/>
  <c r="L168" i="12"/>
  <c r="L173" i="12"/>
  <c r="L135" i="10"/>
  <c r="M159" i="12"/>
  <c r="L191" i="12"/>
  <c r="L194" i="10"/>
  <c r="L83" i="12"/>
  <c r="L84" i="12"/>
  <c r="M81" i="12"/>
  <c r="L69" i="12"/>
  <c r="L97" i="12"/>
  <c r="L98" i="12"/>
  <c r="M95" i="12"/>
  <c r="Z110" i="12"/>
  <c r="Z113" i="12"/>
  <c r="Z150" i="10"/>
  <c r="Z204" i="12"/>
  <c r="Z207" i="12"/>
  <c r="Z164" i="10"/>
  <c r="P142" i="12"/>
  <c r="P146" i="12"/>
  <c r="P151" i="10"/>
  <c r="L33" i="12"/>
  <c r="Q145" i="12"/>
  <c r="Q134" i="10"/>
  <c r="Q217" i="10"/>
  <c r="O7" i="12"/>
  <c r="O7" i="10"/>
  <c r="P6" i="6"/>
  <c r="O5" i="6"/>
  <c r="O5" i="10"/>
  <c r="O8" i="6"/>
  <c r="T12" i="6"/>
  <c r="I37" i="4"/>
  <c r="M95" i="10"/>
  <c r="M182" i="12"/>
  <c r="M88" i="10"/>
  <c r="M84" i="10"/>
  <c r="M154" i="12"/>
  <c r="M155" i="12"/>
  <c r="M161" i="12"/>
  <c r="M202" i="10"/>
  <c r="M205" i="10"/>
  <c r="M37" i="10"/>
  <c r="M47" i="12"/>
  <c r="M29" i="10"/>
  <c r="M24" i="12"/>
  <c r="M28" i="10"/>
  <c r="M20" i="12"/>
  <c r="M45" i="10"/>
  <c r="M46" i="10"/>
  <c r="M36" i="10"/>
  <c r="M41" i="12"/>
  <c r="M44" i="10"/>
  <c r="M18" i="10"/>
  <c r="M19" i="10"/>
  <c r="M20" i="10"/>
  <c r="M11" i="12"/>
  <c r="M11" i="10"/>
  <c r="N10" i="10"/>
  <c r="N102" i="10"/>
  <c r="N33" i="6"/>
  <c r="N32" i="6"/>
  <c r="N11" i="6"/>
  <c r="N10" i="12"/>
  <c r="T12" i="10"/>
  <c r="T12" i="12"/>
  <c r="T136" i="12"/>
  <c r="L218" i="10"/>
  <c r="L225" i="10"/>
  <c r="L186" i="10"/>
  <c r="L187" i="10"/>
  <c r="M30" i="12"/>
  <c r="S136" i="12"/>
  <c r="S138" i="12"/>
  <c r="L192" i="12"/>
  <c r="L197" i="10"/>
  <c r="L70" i="12"/>
  <c r="L129" i="10"/>
  <c r="L131" i="10"/>
  <c r="L174" i="12"/>
  <c r="L188" i="10"/>
  <c r="L228" i="10"/>
  <c r="AA204" i="12"/>
  <c r="AA207" i="12"/>
  <c r="AA164" i="10"/>
  <c r="L32" i="12"/>
  <c r="L224" i="10"/>
  <c r="AA110" i="12"/>
  <c r="AA113" i="12"/>
  <c r="AA150" i="10"/>
  <c r="Q142" i="12"/>
  <c r="Q146" i="12"/>
  <c r="Q151" i="10"/>
  <c r="R145" i="12"/>
  <c r="R134" i="10"/>
  <c r="R217" i="10"/>
  <c r="P6" i="12"/>
  <c r="P6" i="10"/>
  <c r="O8" i="12"/>
  <c r="O8" i="10"/>
  <c r="O9" i="6"/>
  <c r="O5" i="12"/>
  <c r="P7" i="6"/>
  <c r="U12" i="6"/>
  <c r="A1" i="2"/>
  <c r="E19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/>
  <c r="C5" i="1"/>
  <c r="G11" i="2"/>
  <c r="A2" i="12"/>
  <c r="B6" i="2"/>
  <c r="B15" i="2"/>
  <c r="M33" i="12"/>
  <c r="N95" i="10"/>
  <c r="N88" i="10"/>
  <c r="N84" i="10"/>
  <c r="M40" i="12"/>
  <c r="M42" i="12"/>
  <c r="M43" i="12"/>
  <c r="M31" i="12"/>
  <c r="M119" i="10"/>
  <c r="N29" i="10"/>
  <c r="N24" i="12"/>
  <c r="N28" i="10"/>
  <c r="N20" i="12"/>
  <c r="N37" i="10"/>
  <c r="N47" i="12"/>
  <c r="N46" i="10"/>
  <c r="N91" i="12"/>
  <c r="N96" i="12"/>
  <c r="N128" i="10"/>
  <c r="N45" i="10"/>
  <c r="N36" i="10"/>
  <c r="N41" i="12"/>
  <c r="N44" i="10"/>
  <c r="N63" i="12"/>
  <c r="N68" i="12"/>
  <c r="N126" i="10"/>
  <c r="M48" i="12"/>
  <c r="N18" i="10"/>
  <c r="N19" i="10"/>
  <c r="N20" i="10"/>
  <c r="M63" i="12"/>
  <c r="M68" i="12"/>
  <c r="M126" i="10"/>
  <c r="M77" i="12"/>
  <c r="M82" i="12"/>
  <c r="M127" i="10"/>
  <c r="M91" i="12"/>
  <c r="M96" i="12"/>
  <c r="M128" i="10"/>
  <c r="M166" i="12"/>
  <c r="N11" i="12"/>
  <c r="N11" i="10"/>
  <c r="O9" i="10"/>
  <c r="O9" i="12"/>
  <c r="O10" i="6"/>
  <c r="U12" i="10"/>
  <c r="U12" i="12"/>
  <c r="U134" i="12"/>
  <c r="U137" i="12"/>
  <c r="T134" i="12"/>
  <c r="T137" i="12"/>
  <c r="T138" i="12"/>
  <c r="L184" i="10"/>
  <c r="M67" i="12"/>
  <c r="M189" i="12"/>
  <c r="L149" i="10"/>
  <c r="M162" i="12"/>
  <c r="L175" i="12"/>
  <c r="M172" i="12"/>
  <c r="L136" i="10"/>
  <c r="AB110" i="12"/>
  <c r="AB113" i="12"/>
  <c r="AB150" i="10"/>
  <c r="AB204" i="12"/>
  <c r="AB207" i="12"/>
  <c r="AB164" i="10"/>
  <c r="R142" i="12"/>
  <c r="R146" i="12"/>
  <c r="R151" i="10"/>
  <c r="S145" i="12"/>
  <c r="S134" i="10"/>
  <c r="S217" i="10"/>
  <c r="P7" i="12"/>
  <c r="P7" i="10"/>
  <c r="Q6" i="6"/>
  <c r="P5" i="6"/>
  <c r="P5" i="10"/>
  <c r="P8" i="6"/>
  <c r="V12" i="6"/>
  <c r="A2" i="10"/>
  <c r="A2" i="6"/>
  <c r="A2" i="2"/>
  <c r="A2" i="5"/>
  <c r="B56" i="4"/>
  <c r="A2" i="4"/>
  <c r="A2" i="3"/>
  <c r="C6" i="1"/>
  <c r="M54" i="12"/>
  <c r="M120" i="10"/>
  <c r="M122" i="10"/>
  <c r="M123" i="10"/>
  <c r="M56" i="12"/>
  <c r="N53" i="12"/>
  <c r="N49" i="12"/>
  <c r="N182" i="12"/>
  <c r="N166" i="12"/>
  <c r="N31" i="12"/>
  <c r="N119" i="10"/>
  <c r="N40" i="12"/>
  <c r="N42" i="12"/>
  <c r="N43" i="12"/>
  <c r="N154" i="12"/>
  <c r="M69" i="12"/>
  <c r="M97" i="12"/>
  <c r="M98" i="12"/>
  <c r="N95" i="12"/>
  <c r="M129" i="10"/>
  <c r="M83" i="12"/>
  <c r="M84" i="12"/>
  <c r="N81" i="12"/>
  <c r="N48" i="12"/>
  <c r="N77" i="12"/>
  <c r="N82" i="12"/>
  <c r="N127" i="10"/>
  <c r="N129" i="10"/>
  <c r="O10" i="10"/>
  <c r="O102" i="10"/>
  <c r="O10" i="12"/>
  <c r="O33" i="6"/>
  <c r="O32" i="6"/>
  <c r="O11" i="6"/>
  <c r="V12" i="10"/>
  <c r="V12" i="12"/>
  <c r="V134" i="12"/>
  <c r="V137" i="12"/>
  <c r="L138" i="10"/>
  <c r="L139" i="10"/>
  <c r="N159" i="12"/>
  <c r="M157" i="10"/>
  <c r="L156" i="10"/>
  <c r="L158" i="10"/>
  <c r="M32" i="12"/>
  <c r="M167" i="12"/>
  <c r="M168" i="12"/>
  <c r="M173" i="12"/>
  <c r="M135" i="10"/>
  <c r="N69" i="12"/>
  <c r="N97" i="12"/>
  <c r="N30" i="12"/>
  <c r="N26" i="12"/>
  <c r="N33" i="12"/>
  <c r="AC204" i="12"/>
  <c r="AC207" i="12"/>
  <c r="AC164" i="10"/>
  <c r="AC110" i="12"/>
  <c r="AC113" i="12"/>
  <c r="AC150" i="10"/>
  <c r="S142" i="12"/>
  <c r="S146" i="12"/>
  <c r="S151" i="10"/>
  <c r="T145" i="12"/>
  <c r="T134" i="10"/>
  <c r="T217" i="10"/>
  <c r="U136" i="12"/>
  <c r="U138" i="12"/>
  <c r="P8" i="12"/>
  <c r="P8" i="10"/>
  <c r="Q6" i="12"/>
  <c r="Q6" i="10"/>
  <c r="L8" i="12"/>
  <c r="L8" i="10"/>
  <c r="P5" i="12"/>
  <c r="P9" i="6"/>
  <c r="Q7" i="6"/>
  <c r="W12" i="6"/>
  <c r="N54" i="12"/>
  <c r="N120" i="10"/>
  <c r="N122" i="10"/>
  <c r="N123" i="10"/>
  <c r="N56" i="12"/>
  <c r="M55" i="12"/>
  <c r="M185" i="10"/>
  <c r="M131" i="10"/>
  <c r="O88" i="10"/>
  <c r="O166" i="12"/>
  <c r="O95" i="10"/>
  <c r="O182" i="12"/>
  <c r="O84" i="10"/>
  <c r="O154" i="12"/>
  <c r="M186" i="10"/>
  <c r="M70" i="12"/>
  <c r="N67" i="12"/>
  <c r="N70" i="12"/>
  <c r="O46" i="10"/>
  <c r="O45" i="10"/>
  <c r="O77" i="12"/>
  <c r="O82" i="12"/>
  <c r="O127" i="10"/>
  <c r="O37" i="10"/>
  <c r="O47" i="12"/>
  <c r="O28" i="10"/>
  <c r="O20" i="12"/>
  <c r="O36" i="10"/>
  <c r="O41" i="12"/>
  <c r="O44" i="10"/>
  <c r="O29" i="10"/>
  <c r="O24" i="12"/>
  <c r="N155" i="12"/>
  <c r="N161" i="12"/>
  <c r="N202" i="10"/>
  <c r="N205" i="10"/>
  <c r="N98" i="12"/>
  <c r="O95" i="12"/>
  <c r="N83" i="12"/>
  <c r="N84" i="12"/>
  <c r="O81" i="12"/>
  <c r="O18" i="10"/>
  <c r="O19" i="10"/>
  <c r="O20" i="10"/>
  <c r="V136" i="12"/>
  <c r="V138" i="12"/>
  <c r="W12" i="10"/>
  <c r="W12" i="12"/>
  <c r="W134" i="12"/>
  <c r="W137" i="12"/>
  <c r="P9" i="10"/>
  <c r="P9" i="12"/>
  <c r="P10" i="6"/>
  <c r="O11" i="10"/>
  <c r="O11" i="12"/>
  <c r="M218" i="10"/>
  <c r="L219" i="10"/>
  <c r="L189" i="10"/>
  <c r="L229" i="10"/>
  <c r="M184" i="10"/>
  <c r="L167" i="10"/>
  <c r="L168" i="10"/>
  <c r="M166" i="10"/>
  <c r="L215" i="10"/>
  <c r="M174" i="12"/>
  <c r="M188" i="10"/>
  <c r="M228" i="10"/>
  <c r="O30" i="12"/>
  <c r="O26" i="12"/>
  <c r="N131" i="10"/>
  <c r="N32" i="12"/>
  <c r="AD110" i="12"/>
  <c r="AD113" i="12"/>
  <c r="AD150" i="10"/>
  <c r="AD204" i="12"/>
  <c r="AD207" i="12"/>
  <c r="AD164" i="10"/>
  <c r="T142" i="12"/>
  <c r="T146" i="12"/>
  <c r="T151" i="10"/>
  <c r="U145" i="12"/>
  <c r="U134" i="10"/>
  <c r="U217" i="10"/>
  <c r="Q7" i="12"/>
  <c r="Q7" i="10"/>
  <c r="Q5" i="6"/>
  <c r="Q5" i="10"/>
  <c r="R6" i="6"/>
  <c r="Q8" i="6"/>
  <c r="X12" i="6"/>
  <c r="M225" i="10"/>
  <c r="O53" i="12"/>
  <c r="O49" i="12"/>
  <c r="N55" i="12"/>
  <c r="N185" i="10"/>
  <c r="O33" i="12"/>
  <c r="P30" i="12"/>
  <c r="P26" i="12"/>
  <c r="L231" i="10"/>
  <c r="M187" i="10"/>
  <c r="N162" i="12"/>
  <c r="O159" i="12"/>
  <c r="O155" i="12"/>
  <c r="O161" i="12"/>
  <c r="O202" i="10"/>
  <c r="O205" i="10"/>
  <c r="O31" i="12"/>
  <c r="O119" i="10"/>
  <c r="O40" i="12"/>
  <c r="O42" i="12"/>
  <c r="O43" i="12"/>
  <c r="O91" i="12"/>
  <c r="O96" i="12"/>
  <c r="O128" i="10"/>
  <c r="N186" i="10"/>
  <c r="O63" i="12"/>
  <c r="O68" i="12"/>
  <c r="O126" i="10"/>
  <c r="O48" i="12"/>
  <c r="P10" i="10"/>
  <c r="P102" i="10"/>
  <c r="P10" i="12"/>
  <c r="P33" i="6"/>
  <c r="P32" i="6"/>
  <c r="P11" i="6"/>
  <c r="X12" i="10"/>
  <c r="X12" i="12"/>
  <c r="X134" i="12"/>
  <c r="X137" i="12"/>
  <c r="L190" i="10"/>
  <c r="L207" i="10"/>
  <c r="L209" i="10"/>
  <c r="N184" i="10"/>
  <c r="M175" i="12"/>
  <c r="N172" i="12"/>
  <c r="L169" i="10"/>
  <c r="W136" i="12"/>
  <c r="W138" i="12"/>
  <c r="O67" i="12"/>
  <c r="O83" i="12"/>
  <c r="O84" i="12"/>
  <c r="P81" i="12"/>
  <c r="AE204" i="12"/>
  <c r="AE207" i="12"/>
  <c r="AE164" i="10"/>
  <c r="AE110" i="12"/>
  <c r="AE113" i="12"/>
  <c r="AE150" i="10"/>
  <c r="U142" i="12"/>
  <c r="U146" i="12"/>
  <c r="U151" i="10"/>
  <c r="V145" i="12"/>
  <c r="V134" i="10"/>
  <c r="V217" i="10"/>
  <c r="Q8" i="12"/>
  <c r="Q8" i="10"/>
  <c r="R6" i="12"/>
  <c r="R6" i="10"/>
  <c r="Q5" i="12"/>
  <c r="Q9" i="6"/>
  <c r="R7" i="6"/>
  <c r="Y12" i="6"/>
  <c r="O129" i="10"/>
  <c r="N187" i="10"/>
  <c r="N225" i="10"/>
  <c r="O54" i="12"/>
  <c r="O120" i="10"/>
  <c r="O122" i="10"/>
  <c r="O123" i="10"/>
  <c r="O56" i="12"/>
  <c r="M180" i="10"/>
  <c r="M183" i="12"/>
  <c r="M185" i="12"/>
  <c r="M190" i="12"/>
  <c r="N167" i="12"/>
  <c r="N168" i="12"/>
  <c r="N173" i="12"/>
  <c r="N135" i="10"/>
  <c r="N218" i="10"/>
  <c r="N157" i="10"/>
  <c r="P84" i="10"/>
  <c r="P154" i="12"/>
  <c r="P95" i="10"/>
  <c r="P182" i="12"/>
  <c r="P88" i="10"/>
  <c r="P166" i="12"/>
  <c r="P44" i="10"/>
  <c r="P63" i="12"/>
  <c r="P68" i="12"/>
  <c r="P126" i="10"/>
  <c r="P46" i="10"/>
  <c r="P91" i="12"/>
  <c r="P96" i="12"/>
  <c r="P128" i="10"/>
  <c r="P45" i="10"/>
  <c r="P77" i="12"/>
  <c r="P82" i="12"/>
  <c r="P127" i="10"/>
  <c r="P37" i="10"/>
  <c r="P47" i="12"/>
  <c r="P36" i="10"/>
  <c r="P41" i="12"/>
  <c r="P29" i="10"/>
  <c r="P24" i="12"/>
  <c r="P28" i="10"/>
  <c r="P20" i="12"/>
  <c r="O32" i="12"/>
  <c r="O184" i="10"/>
  <c r="O97" i="12"/>
  <c r="O98" i="12"/>
  <c r="P95" i="12"/>
  <c r="O69" i="12"/>
  <c r="P18" i="10"/>
  <c r="P19" i="10"/>
  <c r="P20" i="10"/>
  <c r="O162" i="12"/>
  <c r="O167" i="12"/>
  <c r="O168" i="12"/>
  <c r="O173" i="12"/>
  <c r="O135" i="10"/>
  <c r="O218" i="10"/>
  <c r="Q9" i="10"/>
  <c r="Q9" i="12"/>
  <c r="Q10" i="6"/>
  <c r="P11" i="10"/>
  <c r="P11" i="12"/>
  <c r="Y12" i="10"/>
  <c r="Y12" i="12"/>
  <c r="Y136" i="12"/>
  <c r="L233" i="10"/>
  <c r="L234" i="10"/>
  <c r="L148" i="10"/>
  <c r="L152" i="10"/>
  <c r="L160" i="10"/>
  <c r="L171" i="10"/>
  <c r="L172" i="10"/>
  <c r="M156" i="10"/>
  <c r="M158" i="10"/>
  <c r="X136" i="12"/>
  <c r="X138" i="12"/>
  <c r="AF204" i="12"/>
  <c r="AF207" i="12"/>
  <c r="AF164" i="10"/>
  <c r="AF110" i="12"/>
  <c r="AF113" i="12"/>
  <c r="AF150" i="10"/>
  <c r="V142" i="12"/>
  <c r="V146" i="12"/>
  <c r="V151" i="10"/>
  <c r="W145" i="12"/>
  <c r="W134" i="10"/>
  <c r="R7" i="12"/>
  <c r="R7" i="10"/>
  <c r="R5" i="6"/>
  <c r="R5" i="10"/>
  <c r="R8" i="6"/>
  <c r="S6" i="6"/>
  <c r="Z12" i="6"/>
  <c r="N174" i="12"/>
  <c r="N188" i="10"/>
  <c r="N228" i="10"/>
  <c r="O55" i="12"/>
  <c r="O185" i="10"/>
  <c r="P53" i="12"/>
  <c r="P49" i="12"/>
  <c r="P33" i="12"/>
  <c r="M133" i="10"/>
  <c r="M191" i="12"/>
  <c r="M194" i="10"/>
  <c r="M197" i="10"/>
  <c r="O186" i="10"/>
  <c r="O187" i="10"/>
  <c r="O131" i="10"/>
  <c r="O225" i="10"/>
  <c r="O70" i="12"/>
  <c r="P67" i="12"/>
  <c r="P40" i="12"/>
  <c r="P42" i="12"/>
  <c r="P43" i="12"/>
  <c r="P31" i="12"/>
  <c r="P119" i="10"/>
  <c r="P48" i="12"/>
  <c r="O157" i="10"/>
  <c r="P159" i="12"/>
  <c r="P155" i="12"/>
  <c r="P161" i="12"/>
  <c r="P202" i="10"/>
  <c r="P205" i="10"/>
  <c r="Z12" i="10"/>
  <c r="Z12" i="12"/>
  <c r="Z136" i="12"/>
  <c r="Q10" i="10"/>
  <c r="Q102" i="10"/>
  <c r="Q10" i="12"/>
  <c r="Q33" i="6"/>
  <c r="Q32" i="6"/>
  <c r="Q11" i="6"/>
  <c r="W217" i="10"/>
  <c r="J134" i="10"/>
  <c r="N175" i="12"/>
  <c r="N156" i="10"/>
  <c r="N158" i="10"/>
  <c r="L173" i="10"/>
  <c r="P129" i="10"/>
  <c r="P97" i="12"/>
  <c r="P98" i="12"/>
  <c r="Q95" i="12"/>
  <c r="P69" i="12"/>
  <c r="P83" i="12"/>
  <c r="P84" i="12"/>
  <c r="Q81" i="12"/>
  <c r="AG110" i="12"/>
  <c r="AG113" i="12"/>
  <c r="AG150" i="10"/>
  <c r="AG204" i="12"/>
  <c r="AG207" i="12"/>
  <c r="AG164" i="10"/>
  <c r="W142" i="12"/>
  <c r="W146" i="12"/>
  <c r="W151" i="10"/>
  <c r="O174" i="12"/>
  <c r="O188" i="10"/>
  <c r="O228" i="10"/>
  <c r="X145" i="12"/>
  <c r="X134" i="10"/>
  <c r="Y134" i="12"/>
  <c r="Y137" i="12"/>
  <c r="Y138" i="12"/>
  <c r="R8" i="12"/>
  <c r="R8" i="10"/>
  <c r="S6" i="12"/>
  <c r="S6" i="10"/>
  <c r="R5" i="12"/>
  <c r="R9" i="6"/>
  <c r="S7" i="6"/>
  <c r="AA12" i="6"/>
  <c r="M192" i="12"/>
  <c r="M149" i="10"/>
  <c r="P54" i="12"/>
  <c r="P120" i="10"/>
  <c r="P122" i="10"/>
  <c r="P123" i="10"/>
  <c r="P56" i="12"/>
  <c r="M224" i="10"/>
  <c r="M136" i="10"/>
  <c r="M138" i="10"/>
  <c r="M189" i="10"/>
  <c r="M229" i="10"/>
  <c r="M221" i="10"/>
  <c r="Q84" i="10"/>
  <c r="Q95" i="10"/>
  <c r="Q88" i="10"/>
  <c r="Q29" i="10"/>
  <c r="Q24" i="12"/>
  <c r="Q36" i="10"/>
  <c r="Q41" i="12"/>
  <c r="Q45" i="10"/>
  <c r="Q28" i="10"/>
  <c r="Q20" i="12"/>
  <c r="Q37" i="10"/>
  <c r="Q47" i="12"/>
  <c r="Q46" i="10"/>
  <c r="Q91" i="12"/>
  <c r="Q96" i="12"/>
  <c r="Q128" i="10"/>
  <c r="Q44" i="10"/>
  <c r="Q18" i="10"/>
  <c r="P162" i="12"/>
  <c r="P167" i="12"/>
  <c r="P168" i="12"/>
  <c r="P173" i="12"/>
  <c r="P135" i="10"/>
  <c r="P218" i="10"/>
  <c r="Q11" i="12"/>
  <c r="Q11" i="10"/>
  <c r="AA12" i="10"/>
  <c r="AA12" i="12"/>
  <c r="AA136" i="12"/>
  <c r="R9" i="10"/>
  <c r="R10" i="6"/>
  <c r="R9" i="12"/>
  <c r="X217" i="10"/>
  <c r="O172" i="12"/>
  <c r="O175" i="12"/>
  <c r="P186" i="10"/>
  <c r="Q30" i="12"/>
  <c r="Q26" i="12"/>
  <c r="P70" i="12"/>
  <c r="Z134" i="12"/>
  <c r="Z137" i="12"/>
  <c r="Z138" i="12"/>
  <c r="P32" i="12"/>
  <c r="AH110" i="12"/>
  <c r="AH113" i="12"/>
  <c r="AH150" i="10"/>
  <c r="AH204" i="12"/>
  <c r="AH207" i="12"/>
  <c r="AH164" i="10"/>
  <c r="X142" i="12"/>
  <c r="X146" i="12"/>
  <c r="X151" i="10"/>
  <c r="Y145" i="12"/>
  <c r="Y134" i="10"/>
  <c r="Y217" i="10"/>
  <c r="S7" i="12"/>
  <c r="S7" i="10"/>
  <c r="T6" i="6"/>
  <c r="S8" i="6"/>
  <c r="S5" i="6"/>
  <c r="S5" i="10"/>
  <c r="AB12" i="6"/>
  <c r="N189" i="12"/>
  <c r="P55" i="12"/>
  <c r="P185" i="10"/>
  <c r="P187" i="10"/>
  <c r="Q53" i="12"/>
  <c r="Q49" i="12"/>
  <c r="M219" i="10"/>
  <c r="M139" i="10"/>
  <c r="M215" i="10"/>
  <c r="Q182" i="12"/>
  <c r="P131" i="10"/>
  <c r="Q40" i="12"/>
  <c r="Q42" i="12"/>
  <c r="Q43" i="12"/>
  <c r="Q31" i="12"/>
  <c r="Q119" i="10"/>
  <c r="Q166" i="12"/>
  <c r="Q19" i="10"/>
  <c r="Q20" i="10"/>
  <c r="Q154" i="12"/>
  <c r="Q63" i="12"/>
  <c r="Q68" i="12"/>
  <c r="Q126" i="10"/>
  <c r="Q77" i="12"/>
  <c r="Q82" i="12"/>
  <c r="Q127" i="10"/>
  <c r="Q159" i="12"/>
  <c r="P157" i="10"/>
  <c r="P174" i="12"/>
  <c r="P188" i="10"/>
  <c r="P228" i="10"/>
  <c r="AB12" i="12"/>
  <c r="AB136" i="12"/>
  <c r="AB12" i="10"/>
  <c r="R10" i="10"/>
  <c r="R102" i="10"/>
  <c r="R10" i="12"/>
  <c r="R32" i="6"/>
  <c r="R11" i="6"/>
  <c r="R33" i="6"/>
  <c r="M190" i="10"/>
  <c r="M207" i="10"/>
  <c r="M209" i="10"/>
  <c r="P184" i="10"/>
  <c r="P172" i="12"/>
  <c r="O156" i="10"/>
  <c r="O158" i="10"/>
  <c r="Q67" i="12"/>
  <c r="Q97" i="12"/>
  <c r="Q98" i="12"/>
  <c r="R95" i="12"/>
  <c r="AI110" i="12"/>
  <c r="AI113" i="12"/>
  <c r="AI150" i="10"/>
  <c r="AI204" i="12"/>
  <c r="AI207" i="12"/>
  <c r="AI164" i="10"/>
  <c r="Y142" i="12"/>
  <c r="Y146" i="12"/>
  <c r="Y151" i="10"/>
  <c r="Z145" i="12"/>
  <c r="Z134" i="10"/>
  <c r="Z217" i="10"/>
  <c r="AA134" i="12"/>
  <c r="AA137" i="12"/>
  <c r="AA138" i="12"/>
  <c r="T6" i="12"/>
  <c r="T6" i="10"/>
  <c r="S8" i="12"/>
  <c r="S8" i="10"/>
  <c r="S5" i="12"/>
  <c r="S9" i="6"/>
  <c r="T7" i="6"/>
  <c r="AC12" i="6"/>
  <c r="P225" i="10"/>
  <c r="Q54" i="12"/>
  <c r="Q120" i="10"/>
  <c r="M167" i="10"/>
  <c r="M168" i="10"/>
  <c r="M169" i="10"/>
  <c r="M231" i="10"/>
  <c r="M233" i="10"/>
  <c r="M234" i="10"/>
  <c r="N180" i="10"/>
  <c r="N183" i="12"/>
  <c r="N185" i="12"/>
  <c r="N190" i="12"/>
  <c r="R84" i="10"/>
  <c r="R95" i="10"/>
  <c r="R88" i="10"/>
  <c r="R29" i="10"/>
  <c r="R24" i="12"/>
  <c r="R28" i="10"/>
  <c r="R20" i="12"/>
  <c r="R37" i="10"/>
  <c r="R47" i="12"/>
  <c r="R46" i="10"/>
  <c r="R45" i="10"/>
  <c r="R36" i="10"/>
  <c r="R41" i="12"/>
  <c r="R44" i="10"/>
  <c r="Q122" i="10"/>
  <c r="Q123" i="10"/>
  <c r="Q129" i="10"/>
  <c r="Q155" i="12"/>
  <c r="Q161" i="12"/>
  <c r="Q202" i="10"/>
  <c r="Q205" i="10"/>
  <c r="Q83" i="12"/>
  <c r="Q84" i="12"/>
  <c r="R81" i="12"/>
  <c r="R18" i="10"/>
  <c r="Q69" i="12"/>
  <c r="Q70" i="12"/>
  <c r="Q33" i="12"/>
  <c r="Q48" i="12"/>
  <c r="P175" i="12"/>
  <c r="Q172" i="12"/>
  <c r="AC12" i="10"/>
  <c r="AC12" i="12"/>
  <c r="AC136" i="12"/>
  <c r="R11" i="10"/>
  <c r="R11" i="12"/>
  <c r="S9" i="10"/>
  <c r="S9" i="12"/>
  <c r="S10" i="6"/>
  <c r="M148" i="10"/>
  <c r="M152" i="10"/>
  <c r="M160" i="10"/>
  <c r="AB134" i="12"/>
  <c r="AB137" i="12"/>
  <c r="AB138" i="12"/>
  <c r="Z142" i="12"/>
  <c r="Z146" i="12"/>
  <c r="Z151" i="10"/>
  <c r="AA145" i="12"/>
  <c r="AA134" i="10"/>
  <c r="AA217" i="10"/>
  <c r="T7" i="12"/>
  <c r="T7" i="10"/>
  <c r="T8" i="6"/>
  <c r="T5" i="6"/>
  <c r="T5" i="10"/>
  <c r="U6" i="6"/>
  <c r="AD12" i="6"/>
  <c r="R182" i="12"/>
  <c r="M171" i="10"/>
  <c r="M172" i="10"/>
  <c r="M173" i="10"/>
  <c r="N166" i="10"/>
  <c r="Q56" i="12"/>
  <c r="N133" i="10"/>
  <c r="N191" i="12"/>
  <c r="N194" i="10"/>
  <c r="N197" i="10"/>
  <c r="Q131" i="10"/>
  <c r="R166" i="12"/>
  <c r="R31" i="12"/>
  <c r="R119" i="10"/>
  <c r="R40" i="12"/>
  <c r="R42" i="12"/>
  <c r="R43" i="12"/>
  <c r="Q162" i="12"/>
  <c r="Q157" i="10"/>
  <c r="Q186" i="10"/>
  <c r="Q32" i="12"/>
  <c r="Q184" i="10"/>
  <c r="R30" i="12"/>
  <c r="R26" i="12"/>
  <c r="R19" i="10"/>
  <c r="R20" i="10"/>
  <c r="R63" i="12"/>
  <c r="R68" i="12"/>
  <c r="R126" i="10"/>
  <c r="R154" i="12"/>
  <c r="R91" i="12"/>
  <c r="R96" i="12"/>
  <c r="R128" i="10"/>
  <c r="R77" i="12"/>
  <c r="R82" i="12"/>
  <c r="R127" i="10"/>
  <c r="P156" i="10"/>
  <c r="P158" i="10"/>
  <c r="S33" i="6"/>
  <c r="S10" i="10"/>
  <c r="S102" i="10"/>
  <c r="S10" i="12"/>
  <c r="S32" i="6"/>
  <c r="S11" i="6"/>
  <c r="AD12" i="10"/>
  <c r="AD12" i="12"/>
  <c r="AD134" i="12"/>
  <c r="AD137" i="12"/>
  <c r="R67" i="12"/>
  <c r="AC134" i="12"/>
  <c r="AC137" i="12"/>
  <c r="AC138" i="12"/>
  <c r="AA142" i="12"/>
  <c r="AA146" i="12"/>
  <c r="AA151" i="10"/>
  <c r="AB145" i="12"/>
  <c r="AB134" i="10"/>
  <c r="AB217" i="10"/>
  <c r="U6" i="12"/>
  <c r="U6" i="10"/>
  <c r="T8" i="12"/>
  <c r="T8" i="10"/>
  <c r="T5" i="12"/>
  <c r="T9" i="6"/>
  <c r="U7" i="6"/>
  <c r="AE12" i="6"/>
  <c r="Q55" i="12"/>
  <c r="Q185" i="10"/>
  <c r="Q187" i="10"/>
  <c r="R53" i="12"/>
  <c r="R49" i="12"/>
  <c r="R54" i="12"/>
  <c r="R120" i="10"/>
  <c r="R122" i="10"/>
  <c r="R123" i="10"/>
  <c r="N224" i="10"/>
  <c r="N192" i="12"/>
  <c r="O189" i="12"/>
  <c r="N221" i="10"/>
  <c r="N136" i="10"/>
  <c r="N138" i="10"/>
  <c r="N189" i="10"/>
  <c r="N190" i="10"/>
  <c r="N207" i="10"/>
  <c r="S84" i="10"/>
  <c r="S95" i="10"/>
  <c r="S88" i="10"/>
  <c r="S166" i="12"/>
  <c r="S44" i="10"/>
  <c r="S63" i="12"/>
  <c r="S68" i="12"/>
  <c r="S126" i="10"/>
  <c r="S29" i="10"/>
  <c r="S24" i="12"/>
  <c r="S28" i="10"/>
  <c r="S20" i="12"/>
  <c r="S37" i="10"/>
  <c r="S47" i="12"/>
  <c r="S46" i="10"/>
  <c r="S45" i="10"/>
  <c r="S36" i="10"/>
  <c r="S41" i="12"/>
  <c r="R159" i="12"/>
  <c r="R155" i="12"/>
  <c r="R161" i="12"/>
  <c r="R202" i="10"/>
  <c r="R205" i="10"/>
  <c r="Q167" i="12"/>
  <c r="Q168" i="12"/>
  <c r="Q173" i="12"/>
  <c r="R129" i="10"/>
  <c r="R48" i="12"/>
  <c r="R33" i="12"/>
  <c r="S30" i="12"/>
  <c r="S26" i="12"/>
  <c r="S18" i="10"/>
  <c r="S19" i="10"/>
  <c r="S20" i="10"/>
  <c r="R97" i="12"/>
  <c r="R98" i="12"/>
  <c r="S95" i="12"/>
  <c r="R83" i="12"/>
  <c r="R84" i="12"/>
  <c r="S81" i="12"/>
  <c r="R69" i="12"/>
  <c r="S11" i="10"/>
  <c r="S11" i="12"/>
  <c r="T9" i="10"/>
  <c r="T9" i="12"/>
  <c r="T10" i="6"/>
  <c r="AE12" i="10"/>
  <c r="AE12" i="12"/>
  <c r="AE136" i="12"/>
  <c r="AB142" i="12"/>
  <c r="AB146" i="12"/>
  <c r="AB151" i="10"/>
  <c r="AC145" i="12"/>
  <c r="AC134" i="10"/>
  <c r="AC217" i="10"/>
  <c r="AD136" i="12"/>
  <c r="AD138" i="12"/>
  <c r="U7" i="12"/>
  <c r="U7" i="10"/>
  <c r="U5" i="6"/>
  <c r="U5" i="10"/>
  <c r="V6" i="6"/>
  <c r="U8" i="6"/>
  <c r="AF12" i="6"/>
  <c r="Q225" i="10"/>
  <c r="R131" i="10"/>
  <c r="N139" i="10"/>
  <c r="N215" i="10"/>
  <c r="N219" i="10"/>
  <c r="R56" i="12"/>
  <c r="R32" i="12"/>
  <c r="R184" i="10"/>
  <c r="N149" i="10"/>
  <c r="Q135" i="10"/>
  <c r="Q218" i="10"/>
  <c r="Q174" i="12"/>
  <c r="Q188" i="10"/>
  <c r="Q228" i="10"/>
  <c r="R162" i="12"/>
  <c r="R157" i="10"/>
  <c r="Q175" i="12"/>
  <c r="R172" i="12"/>
  <c r="S40" i="12"/>
  <c r="S42" i="12"/>
  <c r="S43" i="12"/>
  <c r="S31" i="12"/>
  <c r="S119" i="10"/>
  <c r="R186" i="10"/>
  <c r="S77" i="12"/>
  <c r="S82" i="12"/>
  <c r="S127" i="10"/>
  <c r="R70" i="12"/>
  <c r="S67" i="12"/>
  <c r="S91" i="12"/>
  <c r="S96" i="12"/>
  <c r="S128" i="10"/>
  <c r="S48" i="12"/>
  <c r="S33" i="12"/>
  <c r="S154" i="12"/>
  <c r="S182" i="12"/>
  <c r="T10" i="12"/>
  <c r="T10" i="10"/>
  <c r="T102" i="10"/>
  <c r="T33" i="6"/>
  <c r="T32" i="6"/>
  <c r="T11" i="6"/>
  <c r="AF12" i="10"/>
  <c r="AF12" i="12"/>
  <c r="AF136" i="12"/>
  <c r="N229" i="10"/>
  <c r="N209" i="10"/>
  <c r="O180" i="10"/>
  <c r="S69" i="12"/>
  <c r="AC142" i="12"/>
  <c r="AC146" i="12"/>
  <c r="AC151" i="10"/>
  <c r="AD145" i="12"/>
  <c r="AD134" i="10"/>
  <c r="AD217" i="10"/>
  <c r="AE134" i="12"/>
  <c r="AE137" i="12"/>
  <c r="AE138" i="12"/>
  <c r="U8" i="12"/>
  <c r="U8" i="10"/>
  <c r="V6" i="12"/>
  <c r="V6" i="10"/>
  <c r="U5" i="12"/>
  <c r="U9" i="6"/>
  <c r="V7" i="6"/>
  <c r="AG12" i="6"/>
  <c r="N167" i="10"/>
  <c r="N168" i="10"/>
  <c r="O166" i="10"/>
  <c r="S53" i="12"/>
  <c r="S49" i="12"/>
  <c r="R55" i="12"/>
  <c r="R225" i="10"/>
  <c r="S54" i="12"/>
  <c r="S120" i="10"/>
  <c r="S122" i="10"/>
  <c r="S123" i="10"/>
  <c r="S56" i="12"/>
  <c r="N231" i="10"/>
  <c r="N233" i="10"/>
  <c r="N234" i="10"/>
  <c r="T95" i="10"/>
  <c r="T88" i="10"/>
  <c r="T166" i="12"/>
  <c r="T84" i="10"/>
  <c r="T154" i="12"/>
  <c r="T45" i="10"/>
  <c r="T36" i="10"/>
  <c r="T41" i="12"/>
  <c r="T44" i="10"/>
  <c r="T63" i="12"/>
  <c r="T68" i="12"/>
  <c r="T126" i="10"/>
  <c r="T29" i="10"/>
  <c r="T24" i="12"/>
  <c r="T28" i="10"/>
  <c r="T20" i="12"/>
  <c r="T46" i="10"/>
  <c r="T91" i="12"/>
  <c r="T96" i="12"/>
  <c r="T128" i="10"/>
  <c r="T37" i="10"/>
  <c r="T47" i="12"/>
  <c r="S159" i="12"/>
  <c r="R167" i="12"/>
  <c r="R168" i="12"/>
  <c r="R173" i="12"/>
  <c r="Q156" i="10"/>
  <c r="Q158" i="10"/>
  <c r="S129" i="10"/>
  <c r="S83" i="12"/>
  <c r="S84" i="12"/>
  <c r="T81" i="12"/>
  <c r="S97" i="12"/>
  <c r="S98" i="12"/>
  <c r="T95" i="12"/>
  <c r="T18" i="10"/>
  <c r="T19" i="10"/>
  <c r="T20" i="10"/>
  <c r="T11" i="10"/>
  <c r="T11" i="12"/>
  <c r="AG12" i="10"/>
  <c r="AG12" i="12"/>
  <c r="U10" i="6"/>
  <c r="U9" i="10"/>
  <c r="U9" i="12"/>
  <c r="N148" i="10"/>
  <c r="N152" i="10"/>
  <c r="N160" i="10"/>
  <c r="O183" i="12"/>
  <c r="O185" i="12"/>
  <c r="O190" i="12"/>
  <c r="AF134" i="12"/>
  <c r="AF137" i="12"/>
  <c r="AF138" i="12"/>
  <c r="S32" i="12"/>
  <c r="S70" i="12"/>
  <c r="T30" i="12"/>
  <c r="T26" i="12"/>
  <c r="AD142" i="12"/>
  <c r="AD146" i="12"/>
  <c r="AD151" i="10"/>
  <c r="AE145" i="12"/>
  <c r="AE134" i="10"/>
  <c r="AE217" i="10"/>
  <c r="AG134" i="12"/>
  <c r="AG137" i="12"/>
  <c r="V7" i="12"/>
  <c r="V7" i="10"/>
  <c r="V8" i="6"/>
  <c r="V5" i="6"/>
  <c r="V5" i="10"/>
  <c r="W6" i="6"/>
  <c r="AH12" i="6"/>
  <c r="R185" i="10"/>
  <c r="R187" i="10"/>
  <c r="N169" i="10"/>
  <c r="N171" i="10"/>
  <c r="N172" i="10"/>
  <c r="N173" i="10"/>
  <c r="T53" i="12"/>
  <c r="T49" i="12"/>
  <c r="S55" i="12"/>
  <c r="S185" i="10"/>
  <c r="T33" i="12"/>
  <c r="S186" i="10"/>
  <c r="S131" i="10"/>
  <c r="S155" i="12"/>
  <c r="S161" i="12"/>
  <c r="S202" i="10"/>
  <c r="S205" i="10"/>
  <c r="T40" i="12"/>
  <c r="T42" i="12"/>
  <c r="T43" i="12"/>
  <c r="T31" i="12"/>
  <c r="T119" i="10"/>
  <c r="R135" i="10"/>
  <c r="R218" i="10"/>
  <c r="R174" i="12"/>
  <c r="R188" i="10"/>
  <c r="R228" i="10"/>
  <c r="T182" i="12"/>
  <c r="T48" i="12"/>
  <c r="T77" i="12"/>
  <c r="T82" i="12"/>
  <c r="T127" i="10"/>
  <c r="T129" i="10"/>
  <c r="U32" i="6"/>
  <c r="U11" i="6"/>
  <c r="U10" i="10"/>
  <c r="U102" i="10"/>
  <c r="U10" i="12"/>
  <c r="U33" i="6"/>
  <c r="AH12" i="10"/>
  <c r="AH12" i="12"/>
  <c r="AH134" i="12"/>
  <c r="AH137" i="12"/>
  <c r="O133" i="10"/>
  <c r="O191" i="12"/>
  <c r="O194" i="10"/>
  <c r="O197" i="10"/>
  <c r="S184" i="10"/>
  <c r="T67" i="12"/>
  <c r="T97" i="12"/>
  <c r="T98" i="12"/>
  <c r="U95" i="12"/>
  <c r="T69" i="12"/>
  <c r="AE142" i="12"/>
  <c r="AE146" i="12"/>
  <c r="AE151" i="10"/>
  <c r="AF145" i="12"/>
  <c r="AF134" i="10"/>
  <c r="AF217" i="10"/>
  <c r="AG136" i="12"/>
  <c r="AG138" i="12"/>
  <c r="W6" i="12"/>
  <c r="W6" i="10"/>
  <c r="V8" i="12"/>
  <c r="V8" i="10"/>
  <c r="V9" i="6"/>
  <c r="V5" i="12"/>
  <c r="W7" i="6"/>
  <c r="AI12" i="6"/>
  <c r="S187" i="10"/>
  <c r="S225" i="10"/>
  <c r="T54" i="12"/>
  <c r="T120" i="10"/>
  <c r="T122" i="10"/>
  <c r="T56" i="12"/>
  <c r="U53" i="12"/>
  <c r="U49" i="12"/>
  <c r="O224" i="10"/>
  <c r="U84" i="10"/>
  <c r="U95" i="10"/>
  <c r="U182" i="12"/>
  <c r="U88" i="10"/>
  <c r="R175" i="12"/>
  <c r="U46" i="10"/>
  <c r="U91" i="12"/>
  <c r="U96" i="12"/>
  <c r="U128" i="10"/>
  <c r="U45" i="10"/>
  <c r="U77" i="12"/>
  <c r="U82" i="12"/>
  <c r="U127" i="10"/>
  <c r="U36" i="10"/>
  <c r="U41" i="12"/>
  <c r="U44" i="10"/>
  <c r="U37" i="10"/>
  <c r="U47" i="12"/>
  <c r="U29" i="10"/>
  <c r="U24" i="12"/>
  <c r="U28" i="10"/>
  <c r="U20" i="12"/>
  <c r="S162" i="12"/>
  <c r="T83" i="12"/>
  <c r="T84" i="12"/>
  <c r="U81" i="12"/>
  <c r="U18" i="10"/>
  <c r="AI12" i="10"/>
  <c r="AI12" i="12"/>
  <c r="AI134" i="12"/>
  <c r="AI137" i="12"/>
  <c r="V9" i="10"/>
  <c r="V9" i="12"/>
  <c r="V10" i="6"/>
  <c r="U11" i="10"/>
  <c r="U11" i="12"/>
  <c r="O192" i="12"/>
  <c r="O136" i="10"/>
  <c r="O221" i="10"/>
  <c r="AH136" i="12"/>
  <c r="AH138" i="12"/>
  <c r="U30" i="12"/>
  <c r="U26" i="12"/>
  <c r="T70" i="12"/>
  <c r="T32" i="12"/>
  <c r="AF142" i="12"/>
  <c r="AF146" i="12"/>
  <c r="AF151" i="10"/>
  <c r="AG145" i="12"/>
  <c r="AG134" i="10"/>
  <c r="AG217" i="10"/>
  <c r="W7" i="12"/>
  <c r="W7" i="10"/>
  <c r="W8" i="6"/>
  <c r="X6" i="6"/>
  <c r="W5" i="6"/>
  <c r="W5" i="10"/>
  <c r="T123" i="10"/>
  <c r="T131" i="10"/>
  <c r="T55" i="12"/>
  <c r="T185" i="10"/>
  <c r="U166" i="12"/>
  <c r="S172" i="12"/>
  <c r="R156" i="10"/>
  <c r="R158" i="10"/>
  <c r="U40" i="12"/>
  <c r="U42" i="12"/>
  <c r="U43" i="12"/>
  <c r="U31" i="12"/>
  <c r="U119" i="10"/>
  <c r="T186" i="10"/>
  <c r="S157" i="10"/>
  <c r="T159" i="12"/>
  <c r="S167" i="12"/>
  <c r="S168" i="12"/>
  <c r="S173" i="12"/>
  <c r="U19" i="10"/>
  <c r="U20" i="10"/>
  <c r="U154" i="12"/>
  <c r="U63" i="12"/>
  <c r="U68" i="12"/>
  <c r="U126" i="10"/>
  <c r="U129" i="10"/>
  <c r="V10" i="10"/>
  <c r="V102" i="10"/>
  <c r="V10" i="12"/>
  <c r="V33" i="6"/>
  <c r="V32" i="6"/>
  <c r="V11" i="6"/>
  <c r="O149" i="10"/>
  <c r="P189" i="12"/>
  <c r="O138" i="10"/>
  <c r="T184" i="10"/>
  <c r="U67" i="12"/>
  <c r="U83" i="12"/>
  <c r="U84" i="12"/>
  <c r="V81" i="12"/>
  <c r="U97" i="12"/>
  <c r="U98" i="12"/>
  <c r="V95" i="12"/>
  <c r="AG142" i="12"/>
  <c r="AG146" i="12"/>
  <c r="AG151" i="10"/>
  <c r="AH145" i="12"/>
  <c r="AH134" i="10"/>
  <c r="AH217" i="10"/>
  <c r="AI136" i="12"/>
  <c r="AI138" i="12"/>
  <c r="X6" i="12"/>
  <c r="X6" i="10"/>
  <c r="W8" i="12"/>
  <c r="W8" i="10"/>
  <c r="W5" i="12"/>
  <c r="W9" i="6"/>
  <c r="X7" i="6"/>
  <c r="T225" i="10"/>
  <c r="T187" i="10"/>
  <c r="U54" i="12"/>
  <c r="U120" i="10"/>
  <c r="U122" i="10"/>
  <c r="V84" i="10"/>
  <c r="V95" i="10"/>
  <c r="V88" i="10"/>
  <c r="S135" i="10"/>
  <c r="S218" i="10"/>
  <c r="S174" i="12"/>
  <c r="S188" i="10"/>
  <c r="S228" i="10"/>
  <c r="T155" i="12"/>
  <c r="T161" i="12"/>
  <c r="T202" i="10"/>
  <c r="T205" i="10"/>
  <c r="V37" i="10"/>
  <c r="V47" i="12"/>
  <c r="V46" i="10"/>
  <c r="V91" i="12"/>
  <c r="V96" i="12"/>
  <c r="V128" i="10"/>
  <c r="V45" i="10"/>
  <c r="V36" i="10"/>
  <c r="V41" i="12"/>
  <c r="V44" i="10"/>
  <c r="V63" i="12"/>
  <c r="V68" i="12"/>
  <c r="V126" i="10"/>
  <c r="V28" i="10"/>
  <c r="V20" i="12"/>
  <c r="V29" i="10"/>
  <c r="V24" i="12"/>
  <c r="U69" i="12"/>
  <c r="V18" i="10"/>
  <c r="V19" i="10"/>
  <c r="V20" i="10"/>
  <c r="U48" i="12"/>
  <c r="U33" i="12"/>
  <c r="U32" i="12"/>
  <c r="V182" i="12"/>
  <c r="V154" i="12"/>
  <c r="V166" i="12"/>
  <c r="V11" i="10"/>
  <c r="V11" i="12"/>
  <c r="W9" i="12"/>
  <c r="W10" i="6"/>
  <c r="W9" i="10"/>
  <c r="O139" i="10"/>
  <c r="O215" i="10"/>
  <c r="O219" i="10"/>
  <c r="O189" i="10"/>
  <c r="U186" i="10"/>
  <c r="U70" i="12"/>
  <c r="AH142" i="12"/>
  <c r="AH146" i="12"/>
  <c r="AH151" i="10"/>
  <c r="AI145" i="12"/>
  <c r="AI134" i="10"/>
  <c r="X7" i="12"/>
  <c r="X7" i="10"/>
  <c r="Y6" i="6"/>
  <c r="X8" i="6"/>
  <c r="X5" i="6"/>
  <c r="X5" i="10"/>
  <c r="U123" i="10"/>
  <c r="U131" i="10"/>
  <c r="T162" i="12"/>
  <c r="U56" i="12"/>
  <c r="S175" i="12"/>
  <c r="U159" i="12"/>
  <c r="T167" i="12"/>
  <c r="T168" i="12"/>
  <c r="T173" i="12"/>
  <c r="T157" i="10"/>
  <c r="T172" i="12"/>
  <c r="S156" i="10"/>
  <c r="S158" i="10"/>
  <c r="V31" i="12"/>
  <c r="V119" i="10"/>
  <c r="V40" i="12"/>
  <c r="V42" i="12"/>
  <c r="V43" i="12"/>
  <c r="V48" i="12"/>
  <c r="V30" i="12"/>
  <c r="V26" i="12"/>
  <c r="V33" i="12"/>
  <c r="V77" i="12"/>
  <c r="V82" i="12"/>
  <c r="V127" i="10"/>
  <c r="V129" i="10"/>
  <c r="W10" i="10"/>
  <c r="W102" i="10"/>
  <c r="W10" i="12"/>
  <c r="W33" i="6"/>
  <c r="W32" i="6"/>
  <c r="W11" i="6"/>
  <c r="O167" i="10"/>
  <c r="O168" i="10"/>
  <c r="O169" i="10"/>
  <c r="AI217" i="10"/>
  <c r="K134" i="10"/>
  <c r="O229" i="10"/>
  <c r="O231" i="10"/>
  <c r="O190" i="10"/>
  <c r="O207" i="10"/>
  <c r="U184" i="10"/>
  <c r="V67" i="12"/>
  <c r="V97" i="12"/>
  <c r="V98" i="12"/>
  <c r="W95" i="12"/>
  <c r="V69" i="12"/>
  <c r="AI142" i="12"/>
  <c r="AI146" i="12"/>
  <c r="AI151" i="10"/>
  <c r="X8" i="12"/>
  <c r="X8" i="10"/>
  <c r="Y6" i="12"/>
  <c r="Y6" i="10"/>
  <c r="X5" i="12"/>
  <c r="X9" i="6"/>
  <c r="Y7" i="6"/>
  <c r="V53" i="12"/>
  <c r="V49" i="12"/>
  <c r="U55" i="12"/>
  <c r="U185" i="10"/>
  <c r="U187" i="10"/>
  <c r="V54" i="12"/>
  <c r="V120" i="10"/>
  <c r="V122" i="10"/>
  <c r="V123" i="10"/>
  <c r="V56" i="12"/>
  <c r="W53" i="12"/>
  <c r="W49" i="12"/>
  <c r="W84" i="10"/>
  <c r="W154" i="12"/>
  <c r="W95" i="10"/>
  <c r="W182" i="12"/>
  <c r="W88" i="10"/>
  <c r="W166" i="12"/>
  <c r="W37" i="10"/>
  <c r="W47" i="12"/>
  <c r="W46" i="10"/>
  <c r="W91" i="12"/>
  <c r="W96" i="12"/>
  <c r="W128" i="10"/>
  <c r="J128" i="10"/>
  <c r="W45" i="10"/>
  <c r="W77" i="12"/>
  <c r="W82" i="12"/>
  <c r="W127" i="10"/>
  <c r="J127" i="10"/>
  <c r="W36" i="10"/>
  <c r="W41" i="12"/>
  <c r="W44" i="10"/>
  <c r="W29" i="10"/>
  <c r="W24" i="12"/>
  <c r="W28" i="10"/>
  <c r="W20" i="12"/>
  <c r="T135" i="10"/>
  <c r="T218" i="10"/>
  <c r="T174" i="12"/>
  <c r="T188" i="10"/>
  <c r="T228" i="10"/>
  <c r="U155" i="12"/>
  <c r="U161" i="12"/>
  <c r="U202" i="10"/>
  <c r="U205" i="10"/>
  <c r="W18" i="10"/>
  <c r="W19" i="10"/>
  <c r="W20" i="10"/>
  <c r="U225" i="10"/>
  <c r="V83" i="12"/>
  <c r="V84" i="12"/>
  <c r="W81" i="12"/>
  <c r="W11" i="10"/>
  <c r="W11" i="12"/>
  <c r="X10" i="6"/>
  <c r="X9" i="10"/>
  <c r="X9" i="12"/>
  <c r="O233" i="10"/>
  <c r="O234" i="10"/>
  <c r="P166" i="10"/>
  <c r="O209" i="10"/>
  <c r="P180" i="10"/>
  <c r="W30" i="12"/>
  <c r="W26" i="12"/>
  <c r="V70" i="12"/>
  <c r="V131" i="10"/>
  <c r="V32" i="12"/>
  <c r="Y7" i="12"/>
  <c r="Y7" i="10"/>
  <c r="Y8" i="6"/>
  <c r="Z6" i="6"/>
  <c r="Y5" i="6"/>
  <c r="Y5" i="10"/>
  <c r="W33" i="12"/>
  <c r="V55" i="12"/>
  <c r="V185" i="10"/>
  <c r="U162" i="12"/>
  <c r="U167" i="12"/>
  <c r="U168" i="12"/>
  <c r="U173" i="12"/>
  <c r="U135" i="10"/>
  <c r="U218" i="10"/>
  <c r="W40" i="12"/>
  <c r="W42" i="12"/>
  <c r="W43" i="12"/>
  <c r="W31" i="12"/>
  <c r="W119" i="10"/>
  <c r="T175" i="12"/>
  <c r="W48" i="12"/>
  <c r="V186" i="10"/>
  <c r="W63" i="12"/>
  <c r="W68" i="12"/>
  <c r="W126" i="10"/>
  <c r="J126" i="10"/>
  <c r="J129" i="10"/>
  <c r="X10" i="12"/>
  <c r="X32" i="6"/>
  <c r="X11" i="6"/>
  <c r="X33" i="6"/>
  <c r="X10" i="10"/>
  <c r="X102" i="10"/>
  <c r="O148" i="10"/>
  <c r="O152" i="10"/>
  <c r="O160" i="10"/>
  <c r="O171" i="10"/>
  <c r="O172" i="10"/>
  <c r="O173" i="10"/>
  <c r="P183" i="12"/>
  <c r="P185" i="12"/>
  <c r="P190" i="12"/>
  <c r="V184" i="10"/>
  <c r="W67" i="12"/>
  <c r="W97" i="12"/>
  <c r="W98" i="12"/>
  <c r="X95" i="12"/>
  <c r="W83" i="12"/>
  <c r="W84" i="12"/>
  <c r="X81" i="12"/>
  <c r="Z6" i="12"/>
  <c r="Z6" i="10"/>
  <c r="Y8" i="12"/>
  <c r="Y8" i="10"/>
  <c r="Y9" i="6"/>
  <c r="Y5" i="12"/>
  <c r="Z7" i="6"/>
  <c r="V187" i="10"/>
  <c r="V225" i="10"/>
  <c r="U157" i="10"/>
  <c r="V159" i="12"/>
  <c r="V155" i="12"/>
  <c r="V161" i="12"/>
  <c r="V202" i="10"/>
  <c r="V205" i="10"/>
  <c r="W54" i="12"/>
  <c r="W120" i="10"/>
  <c r="J120" i="10"/>
  <c r="W56" i="12"/>
  <c r="J119" i="10"/>
  <c r="X84" i="10"/>
  <c r="X154" i="12"/>
  <c r="X95" i="10"/>
  <c r="X182" i="12"/>
  <c r="X88" i="10"/>
  <c r="U174" i="12"/>
  <c r="U188" i="10"/>
  <c r="U228" i="10"/>
  <c r="W122" i="10"/>
  <c r="W123" i="10"/>
  <c r="U172" i="12"/>
  <c r="T156" i="10"/>
  <c r="T158" i="10"/>
  <c r="X18" i="10"/>
  <c r="X19" i="10"/>
  <c r="X20" i="10"/>
  <c r="X48" i="12"/>
  <c r="X37" i="10"/>
  <c r="X47" i="12"/>
  <c r="X46" i="10"/>
  <c r="X91" i="12"/>
  <c r="X96" i="12"/>
  <c r="X128" i="10"/>
  <c r="X29" i="10"/>
  <c r="X24" i="12"/>
  <c r="X45" i="10"/>
  <c r="X77" i="12"/>
  <c r="X82" i="12"/>
  <c r="X127" i="10"/>
  <c r="X36" i="10"/>
  <c r="X41" i="12"/>
  <c r="X44" i="10"/>
  <c r="X63" i="12"/>
  <c r="X68" i="12"/>
  <c r="X126" i="10"/>
  <c r="X28" i="10"/>
  <c r="X20" i="12"/>
  <c r="W69" i="12"/>
  <c r="W70" i="12"/>
  <c r="W129" i="10"/>
  <c r="Y9" i="10"/>
  <c r="Y10" i="6"/>
  <c r="Y9" i="12"/>
  <c r="X11" i="10"/>
  <c r="X11" i="12"/>
  <c r="P191" i="12"/>
  <c r="P194" i="10"/>
  <c r="P197" i="10"/>
  <c r="P133" i="10"/>
  <c r="W32" i="12"/>
  <c r="X30" i="12"/>
  <c r="X26" i="12"/>
  <c r="Z7" i="12"/>
  <c r="Z7" i="10"/>
  <c r="Z8" i="6"/>
  <c r="Z5" i="6"/>
  <c r="Z5" i="10"/>
  <c r="AA6" i="6"/>
  <c r="J122" i="10"/>
  <c r="J123" i="10"/>
  <c r="W131" i="10"/>
  <c r="U175" i="12"/>
  <c r="V172" i="12"/>
  <c r="W55" i="12"/>
  <c r="W185" i="10"/>
  <c r="X53" i="12"/>
  <c r="X49" i="12"/>
  <c r="P224" i="10"/>
  <c r="W186" i="10"/>
  <c r="V162" i="12"/>
  <c r="V167" i="12"/>
  <c r="V168" i="12"/>
  <c r="V173" i="12"/>
  <c r="V174" i="12"/>
  <c r="V188" i="10"/>
  <c r="V228" i="10"/>
  <c r="X166" i="12"/>
  <c r="X40" i="12"/>
  <c r="X42" i="12"/>
  <c r="X43" i="12"/>
  <c r="X31" i="12"/>
  <c r="X119" i="10"/>
  <c r="J131" i="10"/>
  <c r="Y32" i="6"/>
  <c r="Y11" i="6"/>
  <c r="Y10" i="12"/>
  <c r="Y10" i="10"/>
  <c r="Y102" i="10"/>
  <c r="Y33" i="6"/>
  <c r="P192" i="12"/>
  <c r="P149" i="10"/>
  <c r="P221" i="10"/>
  <c r="P136" i="10"/>
  <c r="W184" i="10"/>
  <c r="X129" i="10"/>
  <c r="X67" i="12"/>
  <c r="X69" i="12"/>
  <c r="X97" i="12"/>
  <c r="X98" i="12"/>
  <c r="Y95" i="12"/>
  <c r="X83" i="12"/>
  <c r="X84" i="12"/>
  <c r="Y81" i="12"/>
  <c r="X33" i="12"/>
  <c r="AA6" i="12"/>
  <c r="AA6" i="10"/>
  <c r="Z8" i="12"/>
  <c r="Z8" i="10"/>
  <c r="Z9" i="6"/>
  <c r="Z5" i="12"/>
  <c r="AA7" i="6"/>
  <c r="W187" i="10"/>
  <c r="W225" i="10"/>
  <c r="V135" i="10"/>
  <c r="V218" i="10"/>
  <c r="U156" i="10"/>
  <c r="U158" i="10"/>
  <c r="V157" i="10"/>
  <c r="X54" i="12"/>
  <c r="X120" i="10"/>
  <c r="X56" i="12"/>
  <c r="W159" i="12"/>
  <c r="W155" i="12"/>
  <c r="W161" i="12"/>
  <c r="W202" i="10"/>
  <c r="W205" i="10"/>
  <c r="Y84" i="10"/>
  <c r="Y154" i="12"/>
  <c r="Y88" i="10"/>
  <c r="Y95" i="10"/>
  <c r="Y182" i="12"/>
  <c r="X122" i="10"/>
  <c r="X123" i="10"/>
  <c r="Y37" i="10"/>
  <c r="Y47" i="12"/>
  <c r="Y44" i="10"/>
  <c r="Y63" i="12"/>
  <c r="Y68" i="12"/>
  <c r="Y126" i="10"/>
  <c r="Y46" i="10"/>
  <c r="Y91" i="12"/>
  <c r="Y96" i="12"/>
  <c r="Y128" i="10"/>
  <c r="Y45" i="10"/>
  <c r="Y77" i="12"/>
  <c r="Y82" i="12"/>
  <c r="Y127" i="10"/>
  <c r="Y36" i="10"/>
  <c r="Y41" i="12"/>
  <c r="Y29" i="10"/>
  <c r="Y24" i="12"/>
  <c r="Y28" i="10"/>
  <c r="Y20" i="12"/>
  <c r="V175" i="12"/>
  <c r="Y18" i="10"/>
  <c r="Y19" i="10"/>
  <c r="Y20" i="10"/>
  <c r="Z9" i="10"/>
  <c r="Z9" i="12"/>
  <c r="Z10" i="6"/>
  <c r="Y11" i="12"/>
  <c r="Y11" i="10"/>
  <c r="Q189" i="12"/>
  <c r="P138" i="10"/>
  <c r="X186" i="10"/>
  <c r="Y30" i="12"/>
  <c r="Y26" i="12"/>
  <c r="X70" i="12"/>
  <c r="X32" i="12"/>
  <c r="AA7" i="12"/>
  <c r="AA7" i="10"/>
  <c r="AB6" i="6"/>
  <c r="AA5" i="6"/>
  <c r="AA5" i="10"/>
  <c r="AA8" i="6"/>
  <c r="X131" i="10"/>
  <c r="W162" i="12"/>
  <c r="Y31" i="12"/>
  <c r="Y119" i="10"/>
  <c r="Y40" i="12"/>
  <c r="Y42" i="12"/>
  <c r="Y43" i="12"/>
  <c r="W157" i="10"/>
  <c r="X159" i="12"/>
  <c r="W172" i="12"/>
  <c r="V156" i="10"/>
  <c r="V158" i="10"/>
  <c r="W167" i="12"/>
  <c r="W168" i="12"/>
  <c r="W173" i="12"/>
  <c r="Y53" i="12"/>
  <c r="Y49" i="12"/>
  <c r="X55" i="12"/>
  <c r="Y166" i="12"/>
  <c r="Y48" i="12"/>
  <c r="Y33" i="12"/>
  <c r="Z10" i="10"/>
  <c r="Z102" i="10"/>
  <c r="Z33" i="6"/>
  <c r="Z32" i="6"/>
  <c r="Z11" i="6"/>
  <c r="Z10" i="12"/>
  <c r="P139" i="10"/>
  <c r="P215" i="10"/>
  <c r="P219" i="10"/>
  <c r="P189" i="10"/>
  <c r="X184" i="10"/>
  <c r="Y67" i="12"/>
  <c r="Y129" i="10"/>
  <c r="Y69" i="12"/>
  <c r="Y83" i="12"/>
  <c r="Y84" i="12"/>
  <c r="Z81" i="12"/>
  <c r="Y97" i="12"/>
  <c r="Y98" i="12"/>
  <c r="Z95" i="12"/>
  <c r="AA8" i="12"/>
  <c r="AA8" i="10"/>
  <c r="AB6" i="12"/>
  <c r="AB6" i="10"/>
  <c r="AA5" i="12"/>
  <c r="AA9" i="6"/>
  <c r="AB7" i="6"/>
  <c r="Y54" i="12"/>
  <c r="Y120" i="10"/>
  <c r="Y56" i="12"/>
  <c r="Z88" i="10"/>
  <c r="Z84" i="10"/>
  <c r="Z95" i="10"/>
  <c r="X185" i="10"/>
  <c r="X187" i="10"/>
  <c r="X225" i="10"/>
  <c r="Z44" i="10"/>
  <c r="Z63" i="12"/>
  <c r="Z68" i="12"/>
  <c r="Z126" i="10"/>
  <c r="Z46" i="10"/>
  <c r="Z91" i="12"/>
  <c r="Z96" i="12"/>
  <c r="Z128" i="10"/>
  <c r="Z37" i="10"/>
  <c r="Z47" i="12"/>
  <c r="Z45" i="10"/>
  <c r="Z77" i="12"/>
  <c r="Z82" i="12"/>
  <c r="Z127" i="10"/>
  <c r="Z36" i="10"/>
  <c r="Z41" i="12"/>
  <c r="Z29" i="10"/>
  <c r="Z24" i="12"/>
  <c r="Z28" i="10"/>
  <c r="Z20" i="12"/>
  <c r="X155" i="12"/>
  <c r="X161" i="12"/>
  <c r="X202" i="10"/>
  <c r="X205" i="10"/>
  <c r="Y122" i="10"/>
  <c r="Y123" i="10"/>
  <c r="W135" i="10"/>
  <c r="W174" i="12"/>
  <c r="W188" i="10"/>
  <c r="W228" i="10"/>
  <c r="Z18" i="10"/>
  <c r="Z19" i="10"/>
  <c r="Z20" i="10"/>
  <c r="AA9" i="12"/>
  <c r="AA10" i="6"/>
  <c r="AA9" i="10"/>
  <c r="Z11" i="12"/>
  <c r="Z11" i="10"/>
  <c r="P167" i="10"/>
  <c r="P168" i="10"/>
  <c r="P169" i="10"/>
  <c r="P229" i="10"/>
  <c r="P231" i="10"/>
  <c r="P190" i="10"/>
  <c r="P207" i="10"/>
  <c r="Y186" i="10"/>
  <c r="Z30" i="12"/>
  <c r="Z26" i="12"/>
  <c r="Y70" i="12"/>
  <c r="Y32" i="12"/>
  <c r="AB7" i="12"/>
  <c r="AB7" i="10"/>
  <c r="AB5" i="6"/>
  <c r="AB5" i="10"/>
  <c r="AB8" i="6"/>
  <c r="AC6" i="6"/>
  <c r="Z53" i="12"/>
  <c r="Z49" i="12"/>
  <c r="Y55" i="12"/>
  <c r="Y185" i="10"/>
  <c r="Y187" i="10"/>
  <c r="Z33" i="12"/>
  <c r="X162" i="12"/>
  <c r="Y131" i="10"/>
  <c r="X167" i="12"/>
  <c r="X168" i="12"/>
  <c r="X173" i="12"/>
  <c r="X157" i="10"/>
  <c r="Y159" i="12"/>
  <c r="Z40" i="12"/>
  <c r="Z42" i="12"/>
  <c r="Z43" i="12"/>
  <c r="Z31" i="12"/>
  <c r="Z119" i="10"/>
  <c r="Z166" i="12"/>
  <c r="W218" i="10"/>
  <c r="J135" i="10"/>
  <c r="Z182" i="12"/>
  <c r="Z154" i="12"/>
  <c r="W175" i="12"/>
  <c r="Z48" i="12"/>
  <c r="AA10" i="10"/>
  <c r="AA102" i="10"/>
  <c r="AA10" i="12"/>
  <c r="AA33" i="6"/>
  <c r="AA32" i="6"/>
  <c r="AA11" i="6"/>
  <c r="Q166" i="10"/>
  <c r="P233" i="10"/>
  <c r="P234" i="10"/>
  <c r="P209" i="10"/>
  <c r="Q180" i="10"/>
  <c r="Y184" i="10"/>
  <c r="Z67" i="12"/>
  <c r="Z129" i="10"/>
  <c r="Z69" i="12"/>
  <c r="Z83" i="12"/>
  <c r="Z84" i="12"/>
  <c r="AA81" i="12"/>
  <c r="Z97" i="12"/>
  <c r="Z98" i="12"/>
  <c r="AA95" i="12"/>
  <c r="AB8" i="12"/>
  <c r="AB8" i="10"/>
  <c r="AC6" i="12"/>
  <c r="AC6" i="10"/>
  <c r="AB5" i="12"/>
  <c r="AB9" i="6"/>
  <c r="AC7" i="6"/>
  <c r="Y225" i="10"/>
  <c r="Z54" i="12"/>
  <c r="Z120" i="10"/>
  <c r="Z56" i="12"/>
  <c r="AA53" i="12"/>
  <c r="AA49" i="12"/>
  <c r="AA95" i="10"/>
  <c r="AA182" i="12"/>
  <c r="AA88" i="10"/>
  <c r="AA84" i="10"/>
  <c r="Z122" i="10"/>
  <c r="Z123" i="10"/>
  <c r="Y155" i="12"/>
  <c r="Y161" i="12"/>
  <c r="Y202" i="10"/>
  <c r="Y205" i="10"/>
  <c r="AA36" i="10"/>
  <c r="AA41" i="12"/>
  <c r="AA44" i="10"/>
  <c r="AA63" i="12"/>
  <c r="AA68" i="12"/>
  <c r="AA126" i="10"/>
  <c r="AA29" i="10"/>
  <c r="AA24" i="12"/>
  <c r="AA37" i="10"/>
  <c r="AA47" i="12"/>
  <c r="AA46" i="10"/>
  <c r="AA91" i="12"/>
  <c r="AA96" i="12"/>
  <c r="AA128" i="10"/>
  <c r="AA45" i="10"/>
  <c r="AA77" i="12"/>
  <c r="AA82" i="12"/>
  <c r="AA127" i="10"/>
  <c r="AA28" i="10"/>
  <c r="AA20" i="12"/>
  <c r="X172" i="12"/>
  <c r="W156" i="10"/>
  <c r="W158" i="10"/>
  <c r="X135" i="10"/>
  <c r="X218" i="10"/>
  <c r="X174" i="12"/>
  <c r="X188" i="10"/>
  <c r="X228" i="10"/>
  <c r="AA18" i="10"/>
  <c r="AA19" i="10"/>
  <c r="AA20" i="10"/>
  <c r="AB9" i="10"/>
  <c r="AB9" i="12"/>
  <c r="AB10" i="6"/>
  <c r="AA11" i="10"/>
  <c r="AA11" i="12"/>
  <c r="P148" i="10"/>
  <c r="P152" i="10"/>
  <c r="P160" i="10"/>
  <c r="P171" i="10"/>
  <c r="P172" i="10"/>
  <c r="P173" i="10"/>
  <c r="Q183" i="12"/>
  <c r="Q185" i="12"/>
  <c r="Q190" i="12"/>
  <c r="Z186" i="10"/>
  <c r="Z32" i="12"/>
  <c r="Z70" i="12"/>
  <c r="AA30" i="12"/>
  <c r="AA26" i="12"/>
  <c r="AC7" i="12"/>
  <c r="AC7" i="10"/>
  <c r="AC5" i="6"/>
  <c r="AC5" i="10"/>
  <c r="AC8" i="6"/>
  <c r="AD6" i="6"/>
  <c r="Z131" i="10"/>
  <c r="AA33" i="12"/>
  <c r="Y162" i="12"/>
  <c r="Z55" i="12"/>
  <c r="Y167" i="12"/>
  <c r="Y168" i="12"/>
  <c r="Y173" i="12"/>
  <c r="Z159" i="12"/>
  <c r="Y157" i="10"/>
  <c r="AA154" i="12"/>
  <c r="AA31" i="12"/>
  <c r="AA119" i="10"/>
  <c r="AA40" i="12"/>
  <c r="AA42" i="12"/>
  <c r="AA43" i="12"/>
  <c r="X175" i="12"/>
  <c r="AA166" i="12"/>
  <c r="AA48" i="12"/>
  <c r="AB10" i="12"/>
  <c r="AB33" i="6"/>
  <c r="AB32" i="6"/>
  <c r="AB11" i="6"/>
  <c r="AB10" i="10"/>
  <c r="AB102" i="10"/>
  <c r="Q133" i="10"/>
  <c r="Q191" i="12"/>
  <c r="Q194" i="10"/>
  <c r="Q197" i="10"/>
  <c r="Z184" i="10"/>
  <c r="AA67" i="12"/>
  <c r="AA129" i="10"/>
  <c r="AA83" i="12"/>
  <c r="AA84" i="12"/>
  <c r="AB81" i="12"/>
  <c r="AA69" i="12"/>
  <c r="AA97" i="12"/>
  <c r="AA98" i="12"/>
  <c r="AB95" i="12"/>
  <c r="AD6" i="12"/>
  <c r="AD6" i="10"/>
  <c r="AC8" i="12"/>
  <c r="AC8" i="10"/>
  <c r="AC5" i="12"/>
  <c r="AC9" i="6"/>
  <c r="AD7" i="6"/>
  <c r="AA54" i="12"/>
  <c r="AA120" i="10"/>
  <c r="Q224" i="10"/>
  <c r="AB84" i="10"/>
  <c r="AB95" i="10"/>
  <c r="AB88" i="10"/>
  <c r="AA56" i="12"/>
  <c r="AA55" i="12"/>
  <c r="AA185" i="10"/>
  <c r="Z185" i="10"/>
  <c r="Z187" i="10"/>
  <c r="Z225" i="10"/>
  <c r="AA122" i="10"/>
  <c r="AA123" i="10"/>
  <c r="Y172" i="12"/>
  <c r="X156" i="10"/>
  <c r="X158" i="10"/>
  <c r="AB37" i="10"/>
  <c r="AB47" i="12"/>
  <c r="AB46" i="10"/>
  <c r="AB45" i="10"/>
  <c r="AB36" i="10"/>
  <c r="AB41" i="12"/>
  <c r="AB29" i="10"/>
  <c r="AB24" i="12"/>
  <c r="AB28" i="10"/>
  <c r="AB20" i="12"/>
  <c r="AB44" i="10"/>
  <c r="Z155" i="12"/>
  <c r="Z161" i="12"/>
  <c r="Z202" i="10"/>
  <c r="Z205" i="10"/>
  <c r="Y135" i="10"/>
  <c r="Y218" i="10"/>
  <c r="Y174" i="12"/>
  <c r="Y188" i="10"/>
  <c r="Y228" i="10"/>
  <c r="AB18" i="10"/>
  <c r="AB166" i="12"/>
  <c r="AB53" i="12"/>
  <c r="AB49" i="12"/>
  <c r="AB11" i="10"/>
  <c r="AB11" i="12"/>
  <c r="AC9" i="10"/>
  <c r="AC9" i="12"/>
  <c r="AC10" i="6"/>
  <c r="Q192" i="12"/>
  <c r="R189" i="12"/>
  <c r="Q221" i="10"/>
  <c r="Q136" i="10"/>
  <c r="AA186" i="10"/>
  <c r="AB30" i="12"/>
  <c r="AB26" i="12"/>
  <c r="AA70" i="12"/>
  <c r="AA32" i="12"/>
  <c r="AD7" i="12"/>
  <c r="AD7" i="10"/>
  <c r="AD8" i="6"/>
  <c r="AD5" i="6"/>
  <c r="AD5" i="10"/>
  <c r="AE6" i="6"/>
  <c r="Z162" i="12"/>
  <c r="Z167" i="12"/>
  <c r="Z168" i="12"/>
  <c r="Z173" i="12"/>
  <c r="Z174" i="12"/>
  <c r="Z188" i="10"/>
  <c r="Z228" i="10"/>
  <c r="AA131" i="10"/>
  <c r="AB31" i="12"/>
  <c r="AB119" i="10"/>
  <c r="AB40" i="12"/>
  <c r="AB42" i="12"/>
  <c r="AB43" i="12"/>
  <c r="Y175" i="12"/>
  <c r="AA225" i="10"/>
  <c r="AA187" i="10"/>
  <c r="AB19" i="10"/>
  <c r="AB20" i="10"/>
  <c r="AB182" i="12"/>
  <c r="AB63" i="12"/>
  <c r="AB68" i="12"/>
  <c r="AB126" i="10"/>
  <c r="AB91" i="12"/>
  <c r="AB96" i="12"/>
  <c r="AB128" i="10"/>
  <c r="AB77" i="12"/>
  <c r="AB82" i="12"/>
  <c r="AB127" i="10"/>
  <c r="AB154" i="12"/>
  <c r="AC10" i="10"/>
  <c r="AC102" i="10"/>
  <c r="AC10" i="12"/>
  <c r="AC33" i="6"/>
  <c r="AC32" i="6"/>
  <c r="AC11" i="6"/>
  <c r="Q149" i="10"/>
  <c r="Q138" i="10"/>
  <c r="Q139" i="10"/>
  <c r="AA184" i="10"/>
  <c r="AB67" i="12"/>
  <c r="AE6" i="12"/>
  <c r="AE6" i="10"/>
  <c r="AD8" i="12"/>
  <c r="AD8" i="10"/>
  <c r="AD5" i="12"/>
  <c r="AD9" i="6"/>
  <c r="AE7" i="6"/>
  <c r="Z157" i="10"/>
  <c r="AA159" i="12"/>
  <c r="Z135" i="10"/>
  <c r="Z218" i="10"/>
  <c r="AB54" i="12"/>
  <c r="AB120" i="10"/>
  <c r="AB122" i="10"/>
  <c r="AB123" i="10"/>
  <c r="AC95" i="10"/>
  <c r="AC88" i="10"/>
  <c r="AC84" i="10"/>
  <c r="Z172" i="12"/>
  <c r="Z175" i="12"/>
  <c r="Y156" i="10"/>
  <c r="Y158" i="10"/>
  <c r="AA155" i="12"/>
  <c r="AA161" i="12"/>
  <c r="AA202" i="10"/>
  <c r="AA205" i="10"/>
  <c r="AC29" i="10"/>
  <c r="AC24" i="12"/>
  <c r="AC37" i="10"/>
  <c r="AC47" i="12"/>
  <c r="AC46" i="10"/>
  <c r="AC91" i="12"/>
  <c r="AC96" i="12"/>
  <c r="AC128" i="10"/>
  <c r="AC44" i="10"/>
  <c r="AC63" i="12"/>
  <c r="AC68" i="12"/>
  <c r="AC126" i="10"/>
  <c r="AC45" i="10"/>
  <c r="AC77" i="12"/>
  <c r="AC82" i="12"/>
  <c r="AC127" i="10"/>
  <c r="AC36" i="10"/>
  <c r="AC41" i="12"/>
  <c r="AC28" i="10"/>
  <c r="AC20" i="12"/>
  <c r="AB97" i="12"/>
  <c r="AB98" i="12"/>
  <c r="AC95" i="12"/>
  <c r="AB129" i="10"/>
  <c r="AB131" i="10"/>
  <c r="AB69" i="12"/>
  <c r="AB70" i="12"/>
  <c r="AC67" i="12"/>
  <c r="AB83" i="12"/>
  <c r="AB84" i="12"/>
  <c r="AC81" i="12"/>
  <c r="AC18" i="10"/>
  <c r="AC19" i="10"/>
  <c r="AC20" i="10"/>
  <c r="AB48" i="12"/>
  <c r="AB33" i="12"/>
  <c r="AB32" i="12"/>
  <c r="AC11" i="12"/>
  <c r="AC11" i="10"/>
  <c r="AD10" i="6"/>
  <c r="AD9" i="10"/>
  <c r="AD9" i="12"/>
  <c r="Q215" i="10"/>
  <c r="Q167" i="10"/>
  <c r="Q168" i="10"/>
  <c r="Q219" i="10"/>
  <c r="Q189" i="10"/>
  <c r="AE7" i="12"/>
  <c r="AE7" i="10"/>
  <c r="AE8" i="6"/>
  <c r="AE5" i="6"/>
  <c r="AE5" i="10"/>
  <c r="AF6" i="6"/>
  <c r="AB56" i="12"/>
  <c r="AC53" i="12"/>
  <c r="AC49" i="12"/>
  <c r="AA162" i="12"/>
  <c r="AA172" i="12"/>
  <c r="Z156" i="10"/>
  <c r="Z158" i="10"/>
  <c r="AC154" i="12"/>
  <c r="AC31" i="12"/>
  <c r="AC119" i="10"/>
  <c r="AC40" i="12"/>
  <c r="AC42" i="12"/>
  <c r="AC43" i="12"/>
  <c r="AC166" i="12"/>
  <c r="AC30" i="12"/>
  <c r="AC26" i="12"/>
  <c r="AC33" i="12"/>
  <c r="AC182" i="12"/>
  <c r="AC48" i="12"/>
  <c r="AB55" i="12"/>
  <c r="AB186" i="10"/>
  <c r="AD10" i="10"/>
  <c r="AD102" i="10"/>
  <c r="AD10" i="12"/>
  <c r="AD33" i="6"/>
  <c r="AD32" i="6"/>
  <c r="AD11" i="6"/>
  <c r="R166" i="10"/>
  <c r="Q169" i="10"/>
  <c r="Q190" i="10"/>
  <c r="Q207" i="10"/>
  <c r="Q229" i="10"/>
  <c r="Q231" i="10"/>
  <c r="AB184" i="10"/>
  <c r="AC129" i="10"/>
  <c r="AC83" i="12"/>
  <c r="AC84" i="12"/>
  <c r="AD81" i="12"/>
  <c r="AC97" i="12"/>
  <c r="AC98" i="12"/>
  <c r="AD95" i="12"/>
  <c r="AC69" i="12"/>
  <c r="AF6" i="12"/>
  <c r="AF6" i="10"/>
  <c r="AE8" i="12"/>
  <c r="AE8" i="10"/>
  <c r="AE5" i="12"/>
  <c r="AE9" i="6"/>
  <c r="AF7" i="6"/>
  <c r="AC54" i="12"/>
  <c r="AC120" i="10"/>
  <c r="AC122" i="10"/>
  <c r="AC56" i="12"/>
  <c r="AC123" i="10"/>
  <c r="AC32" i="12"/>
  <c r="AC184" i="10"/>
  <c r="AD95" i="10"/>
  <c r="AD182" i="12"/>
  <c r="AD88" i="10"/>
  <c r="AD166" i="12"/>
  <c r="AD84" i="10"/>
  <c r="AD154" i="12"/>
  <c r="AD44" i="10"/>
  <c r="AD63" i="12"/>
  <c r="AD68" i="12"/>
  <c r="AD126" i="10"/>
  <c r="AD29" i="10"/>
  <c r="AD24" i="12"/>
  <c r="AD28" i="10"/>
  <c r="AD20" i="12"/>
  <c r="AD36" i="10"/>
  <c r="AD41" i="12"/>
  <c r="AD37" i="10"/>
  <c r="AD47" i="12"/>
  <c r="AD46" i="10"/>
  <c r="AD45" i="10"/>
  <c r="AD77" i="12"/>
  <c r="AD82" i="12"/>
  <c r="AD127" i="10"/>
  <c r="AA157" i="10"/>
  <c r="AB159" i="12"/>
  <c r="AA167" i="12"/>
  <c r="AA168" i="12"/>
  <c r="AA173" i="12"/>
  <c r="AD18" i="10"/>
  <c r="AD19" i="10"/>
  <c r="AD20" i="10"/>
  <c r="AD30" i="12"/>
  <c r="AD26" i="12"/>
  <c r="AB185" i="10"/>
  <c r="AB187" i="10"/>
  <c r="AB225" i="10"/>
  <c r="AD11" i="10"/>
  <c r="AD11" i="12"/>
  <c r="AE9" i="12"/>
  <c r="AE9" i="10"/>
  <c r="AE10" i="6"/>
  <c r="Q233" i="10"/>
  <c r="Q234" i="10"/>
  <c r="Q209" i="10"/>
  <c r="R180" i="10"/>
  <c r="AC70" i="12"/>
  <c r="AC186" i="10"/>
  <c r="AC131" i="10"/>
  <c r="AF7" i="12"/>
  <c r="AF7" i="10"/>
  <c r="AF8" i="6"/>
  <c r="AG6" i="6"/>
  <c r="AF5" i="6"/>
  <c r="AF5" i="10"/>
  <c r="AC55" i="12"/>
  <c r="AC225" i="10"/>
  <c r="AD53" i="12"/>
  <c r="AD49" i="12"/>
  <c r="AC185" i="10"/>
  <c r="AC187" i="10"/>
  <c r="AD40" i="12"/>
  <c r="AD42" i="12"/>
  <c r="AD43" i="12"/>
  <c r="AD31" i="12"/>
  <c r="AD119" i="10"/>
  <c r="AA135" i="10"/>
  <c r="AA218" i="10"/>
  <c r="AA174" i="12"/>
  <c r="AA188" i="10"/>
  <c r="AA228" i="10"/>
  <c r="AB155" i="12"/>
  <c r="AB161" i="12"/>
  <c r="AB202" i="10"/>
  <c r="AB205" i="10"/>
  <c r="AD48" i="12"/>
  <c r="AD33" i="12"/>
  <c r="AD91" i="12"/>
  <c r="AD96" i="12"/>
  <c r="AD128" i="10"/>
  <c r="AD129" i="10"/>
  <c r="AE33" i="6"/>
  <c r="AE10" i="10"/>
  <c r="AE102" i="10"/>
  <c r="AE10" i="12"/>
  <c r="AE32" i="6"/>
  <c r="AE11" i="6"/>
  <c r="R183" i="12"/>
  <c r="R185" i="12"/>
  <c r="R190" i="12"/>
  <c r="Q148" i="10"/>
  <c r="Q152" i="10"/>
  <c r="Q160" i="10"/>
  <c r="Q171" i="10"/>
  <c r="Q172" i="10"/>
  <c r="Q173" i="10"/>
  <c r="AD67" i="12"/>
  <c r="AD69" i="12"/>
  <c r="AD83" i="12"/>
  <c r="AD84" i="12"/>
  <c r="AE81" i="12"/>
  <c r="AG6" i="12"/>
  <c r="AG6" i="10"/>
  <c r="AF8" i="12"/>
  <c r="AF8" i="10"/>
  <c r="AF5" i="12"/>
  <c r="AF9" i="6"/>
  <c r="AG7" i="6"/>
  <c r="AD54" i="12"/>
  <c r="AD120" i="10"/>
  <c r="AD56" i="12"/>
  <c r="AD122" i="10"/>
  <c r="AD123" i="10"/>
  <c r="AE95" i="10"/>
  <c r="AE182" i="12"/>
  <c r="AE88" i="10"/>
  <c r="AE166" i="12"/>
  <c r="AE84" i="10"/>
  <c r="AE154" i="12"/>
  <c r="AB162" i="12"/>
  <c r="AB167" i="12"/>
  <c r="AB168" i="12"/>
  <c r="AB173" i="12"/>
  <c r="AE44" i="10"/>
  <c r="AE63" i="12"/>
  <c r="AE68" i="12"/>
  <c r="AE126" i="10"/>
  <c r="AE29" i="10"/>
  <c r="AE24" i="12"/>
  <c r="AE28" i="10"/>
  <c r="AE20" i="12"/>
  <c r="AE46" i="10"/>
  <c r="AE91" i="12"/>
  <c r="AE96" i="12"/>
  <c r="AE128" i="10"/>
  <c r="AE37" i="10"/>
  <c r="AE47" i="12"/>
  <c r="AE45" i="10"/>
  <c r="AE77" i="12"/>
  <c r="AE82" i="12"/>
  <c r="AE127" i="10"/>
  <c r="AE36" i="10"/>
  <c r="AE41" i="12"/>
  <c r="AA175" i="12"/>
  <c r="AD97" i="12"/>
  <c r="AD98" i="12"/>
  <c r="AE95" i="12"/>
  <c r="AE18" i="10"/>
  <c r="AE19" i="10"/>
  <c r="AE20" i="10"/>
  <c r="AE11" i="10"/>
  <c r="AE11" i="12"/>
  <c r="AF9" i="10"/>
  <c r="AF9" i="12"/>
  <c r="AF10" i="6"/>
  <c r="R133" i="10"/>
  <c r="R191" i="12"/>
  <c r="R194" i="10"/>
  <c r="R197" i="10"/>
  <c r="AD70" i="12"/>
  <c r="AD131" i="10"/>
  <c r="AE30" i="12"/>
  <c r="AE26" i="12"/>
  <c r="AD32" i="12"/>
  <c r="AG7" i="12"/>
  <c r="AG7" i="10"/>
  <c r="AG5" i="6"/>
  <c r="AG5" i="10"/>
  <c r="AG8" i="6"/>
  <c r="AH6" i="6"/>
  <c r="AE53" i="12"/>
  <c r="AE49" i="12"/>
  <c r="AD55" i="12"/>
  <c r="AD185" i="10"/>
  <c r="R224" i="10"/>
  <c r="AC159" i="12"/>
  <c r="AB157" i="10"/>
  <c r="AD186" i="10"/>
  <c r="AD187" i="10"/>
  <c r="AE31" i="12"/>
  <c r="AE119" i="10"/>
  <c r="AE40" i="12"/>
  <c r="AE42" i="12"/>
  <c r="AE43" i="12"/>
  <c r="AD225" i="10"/>
  <c r="AC155" i="12"/>
  <c r="AC161" i="12"/>
  <c r="AC202" i="10"/>
  <c r="AC205" i="10"/>
  <c r="AB172" i="12"/>
  <c r="AA156" i="10"/>
  <c r="AA158" i="10"/>
  <c r="AB135" i="10"/>
  <c r="AB218" i="10"/>
  <c r="AB174" i="12"/>
  <c r="AB188" i="10"/>
  <c r="AB228" i="10"/>
  <c r="AE48" i="12"/>
  <c r="AE33" i="12"/>
  <c r="AF30" i="12"/>
  <c r="AF26" i="12"/>
  <c r="AF10" i="12"/>
  <c r="AF10" i="10"/>
  <c r="AF102" i="10"/>
  <c r="AF33" i="6"/>
  <c r="AF32" i="6"/>
  <c r="AF11" i="6"/>
  <c r="R192" i="12"/>
  <c r="R149" i="10"/>
  <c r="R136" i="10"/>
  <c r="R221" i="10"/>
  <c r="AD184" i="10"/>
  <c r="AE67" i="12"/>
  <c r="AE129" i="10"/>
  <c r="AE69" i="12"/>
  <c r="AE97" i="12"/>
  <c r="AE98" i="12"/>
  <c r="AF95" i="12"/>
  <c r="AE83" i="12"/>
  <c r="AE84" i="12"/>
  <c r="AF81" i="12"/>
  <c r="AG8" i="12"/>
  <c r="AG8" i="10"/>
  <c r="AH6" i="12"/>
  <c r="AH6" i="10"/>
  <c r="AG5" i="12"/>
  <c r="AG9" i="6"/>
  <c r="AH7" i="6"/>
  <c r="AE54" i="12"/>
  <c r="AE120" i="10"/>
  <c r="AE122" i="10"/>
  <c r="AE56" i="12"/>
  <c r="AC162" i="12"/>
  <c r="AC167" i="12"/>
  <c r="AC168" i="12"/>
  <c r="AC173" i="12"/>
  <c r="AE123" i="10"/>
  <c r="AF95" i="10"/>
  <c r="AF88" i="10"/>
  <c r="AF84" i="10"/>
  <c r="AF154" i="12"/>
  <c r="AC135" i="10"/>
  <c r="AC218" i="10"/>
  <c r="AC174" i="12"/>
  <c r="AC188" i="10"/>
  <c r="AC228" i="10"/>
  <c r="AF18" i="10"/>
  <c r="AF45" i="10"/>
  <c r="AF77" i="12"/>
  <c r="AF82" i="12"/>
  <c r="AF127" i="10"/>
  <c r="AF36" i="10"/>
  <c r="AF41" i="12"/>
  <c r="AF44" i="10"/>
  <c r="AF63" i="12"/>
  <c r="AF68" i="12"/>
  <c r="AF126" i="10"/>
  <c r="AF37" i="10"/>
  <c r="AF47" i="12"/>
  <c r="AF29" i="10"/>
  <c r="AF24" i="12"/>
  <c r="AF28" i="10"/>
  <c r="AF20" i="12"/>
  <c r="AF46" i="10"/>
  <c r="AF91" i="12"/>
  <c r="AF96" i="12"/>
  <c r="AF128" i="10"/>
  <c r="AC157" i="10"/>
  <c r="AD159" i="12"/>
  <c r="AB175" i="12"/>
  <c r="AF182" i="12"/>
  <c r="AG10" i="6"/>
  <c r="AG9" i="10"/>
  <c r="AG9" i="12"/>
  <c r="AF11" i="10"/>
  <c r="AF11" i="12"/>
  <c r="S189" i="12"/>
  <c r="R138" i="10"/>
  <c r="R139" i="10"/>
  <c r="AE70" i="12"/>
  <c r="AE186" i="10"/>
  <c r="AE32" i="12"/>
  <c r="AE131" i="10"/>
  <c r="AH7" i="12"/>
  <c r="AH7" i="10"/>
  <c r="AH8" i="6"/>
  <c r="AH5" i="6"/>
  <c r="AH5" i="10"/>
  <c r="AI6" i="6"/>
  <c r="AE55" i="12"/>
  <c r="AE185" i="10"/>
  <c r="AF53" i="12"/>
  <c r="AF49" i="12"/>
  <c r="AE187" i="10"/>
  <c r="AE225" i="10"/>
  <c r="AD155" i="12"/>
  <c r="AD161" i="12"/>
  <c r="AD202" i="10"/>
  <c r="AD205" i="10"/>
  <c r="AF31" i="12"/>
  <c r="AF119" i="10"/>
  <c r="AF40" i="12"/>
  <c r="AF42" i="12"/>
  <c r="AF43" i="12"/>
  <c r="AF19" i="10"/>
  <c r="AF20" i="10"/>
  <c r="AF48" i="12"/>
  <c r="AF166" i="12"/>
  <c r="AC172" i="12"/>
  <c r="AC175" i="12"/>
  <c r="AB156" i="10"/>
  <c r="AB158" i="10"/>
  <c r="AG32" i="6"/>
  <c r="AG11" i="6"/>
  <c r="AG10" i="10"/>
  <c r="AG102" i="10"/>
  <c r="AG10" i="12"/>
  <c r="AG33" i="6"/>
  <c r="R215" i="10"/>
  <c r="R167" i="10"/>
  <c r="R168" i="10"/>
  <c r="R219" i="10"/>
  <c r="R189" i="10"/>
  <c r="AE184" i="10"/>
  <c r="AF67" i="12"/>
  <c r="AF129" i="10"/>
  <c r="AF69" i="12"/>
  <c r="AF83" i="12"/>
  <c r="AF84" i="12"/>
  <c r="AG81" i="12"/>
  <c r="AF97" i="12"/>
  <c r="AF98" i="12"/>
  <c r="AG95" i="12"/>
  <c r="AI6" i="12"/>
  <c r="AI6" i="10"/>
  <c r="AH8" i="12"/>
  <c r="AH8" i="10"/>
  <c r="AH5" i="12"/>
  <c r="AH9" i="6"/>
  <c r="AI7" i="6"/>
  <c r="AF54" i="12"/>
  <c r="AF120" i="10"/>
  <c r="AF56" i="12"/>
  <c r="AD162" i="12"/>
  <c r="AD167" i="12"/>
  <c r="AD168" i="12"/>
  <c r="AD173" i="12"/>
  <c r="AD135" i="10"/>
  <c r="AD218" i="10"/>
  <c r="AF122" i="10"/>
  <c r="AF123" i="10"/>
  <c r="AG88" i="10"/>
  <c r="AG84" i="10"/>
  <c r="AG95" i="10"/>
  <c r="AF33" i="12"/>
  <c r="AF32" i="12"/>
  <c r="AD172" i="12"/>
  <c r="AC156" i="10"/>
  <c r="AC158" i="10"/>
  <c r="AG18" i="10"/>
  <c r="AG37" i="10"/>
  <c r="AG47" i="12"/>
  <c r="AG46" i="10"/>
  <c r="AG91" i="12"/>
  <c r="AG96" i="12"/>
  <c r="AG128" i="10"/>
  <c r="AG45" i="10"/>
  <c r="AG77" i="12"/>
  <c r="AG82" i="12"/>
  <c r="AG127" i="10"/>
  <c r="AG36" i="10"/>
  <c r="AG41" i="12"/>
  <c r="AG44" i="10"/>
  <c r="AG63" i="12"/>
  <c r="AG68" i="12"/>
  <c r="AG126" i="10"/>
  <c r="AG29" i="10"/>
  <c r="AG24" i="12"/>
  <c r="AG28" i="10"/>
  <c r="AG20" i="12"/>
  <c r="AG11" i="10"/>
  <c r="AG11" i="12"/>
  <c r="AH10" i="6"/>
  <c r="AH9" i="10"/>
  <c r="AH9" i="12"/>
  <c r="R169" i="10"/>
  <c r="S166" i="10"/>
  <c r="R190" i="10"/>
  <c r="R207" i="10"/>
  <c r="R229" i="10"/>
  <c r="R231" i="10"/>
  <c r="AF186" i="10"/>
  <c r="AF70" i="12"/>
  <c r="AI7" i="12"/>
  <c r="AI7" i="10"/>
  <c r="AI5" i="6"/>
  <c r="AI5" i="10"/>
  <c r="AI8" i="6"/>
  <c r="AF55" i="12"/>
  <c r="AF185" i="10"/>
  <c r="AG53" i="12"/>
  <c r="AG49" i="12"/>
  <c r="AF131" i="10"/>
  <c r="AD174" i="12"/>
  <c r="AD188" i="10"/>
  <c r="AD228" i="10"/>
  <c r="AE159" i="12"/>
  <c r="AE155" i="12"/>
  <c r="AE161" i="12"/>
  <c r="AE202" i="10"/>
  <c r="AE205" i="10"/>
  <c r="AG30" i="12"/>
  <c r="AG26" i="12"/>
  <c r="AD157" i="10"/>
  <c r="AF187" i="10"/>
  <c r="AF225" i="10"/>
  <c r="AG19" i="10"/>
  <c r="AG20" i="10"/>
  <c r="AG48" i="12"/>
  <c r="AG182" i="12"/>
  <c r="AG166" i="12"/>
  <c r="AG154" i="12"/>
  <c r="AG31" i="12"/>
  <c r="AG119" i="10"/>
  <c r="AG40" i="12"/>
  <c r="AG42" i="12"/>
  <c r="AG43" i="12"/>
  <c r="AH10" i="10"/>
  <c r="AH102" i="10"/>
  <c r="AH33" i="6"/>
  <c r="AH32" i="6"/>
  <c r="AH11" i="6"/>
  <c r="AH10" i="12"/>
  <c r="R233" i="10"/>
  <c r="R234" i="10"/>
  <c r="R209" i="10"/>
  <c r="S180" i="10"/>
  <c r="AF184" i="10"/>
  <c r="AG129" i="10"/>
  <c r="AG67" i="12"/>
  <c r="AG97" i="12"/>
  <c r="AG98" i="12"/>
  <c r="AH95" i="12"/>
  <c r="AG83" i="12"/>
  <c r="AG84" i="12"/>
  <c r="AH81" i="12"/>
  <c r="AG69" i="12"/>
  <c r="AI8" i="12"/>
  <c r="AI8" i="10"/>
  <c r="AI5" i="12"/>
  <c r="AI9" i="6"/>
  <c r="AD175" i="12"/>
  <c r="AD156" i="10"/>
  <c r="AD158" i="10"/>
  <c r="AG54" i="12"/>
  <c r="AG120" i="10"/>
  <c r="AG56" i="12"/>
  <c r="AG33" i="12"/>
  <c r="AH30" i="12"/>
  <c r="AH26" i="12"/>
  <c r="AH88" i="10"/>
  <c r="AH166" i="12"/>
  <c r="AH84" i="10"/>
  <c r="AH154" i="12"/>
  <c r="AH95" i="10"/>
  <c r="AH182" i="12"/>
  <c r="AG122" i="10"/>
  <c r="AG123" i="10"/>
  <c r="AE162" i="12"/>
  <c r="AE157" i="10"/>
  <c r="AH37" i="10"/>
  <c r="AH47" i="12"/>
  <c r="AH46" i="10"/>
  <c r="AH91" i="12"/>
  <c r="AH96" i="12"/>
  <c r="AH128" i="10"/>
  <c r="AH45" i="10"/>
  <c r="AH77" i="12"/>
  <c r="AH82" i="12"/>
  <c r="AH127" i="10"/>
  <c r="AH36" i="10"/>
  <c r="AH41" i="12"/>
  <c r="AH44" i="10"/>
  <c r="AH63" i="12"/>
  <c r="AH68" i="12"/>
  <c r="AH126" i="10"/>
  <c r="AH29" i="10"/>
  <c r="AH24" i="12"/>
  <c r="AH28" i="10"/>
  <c r="AH20" i="12"/>
  <c r="AH18" i="10"/>
  <c r="AH19" i="10"/>
  <c r="AH20" i="10"/>
  <c r="AH11" i="10"/>
  <c r="AH11" i="12"/>
  <c r="AI10" i="6"/>
  <c r="AI9" i="10"/>
  <c r="AI9" i="12"/>
  <c r="R148" i="10"/>
  <c r="R152" i="10"/>
  <c r="R160" i="10"/>
  <c r="R171" i="10"/>
  <c r="R172" i="10"/>
  <c r="R173" i="10"/>
  <c r="S183" i="12"/>
  <c r="S185" i="12"/>
  <c r="S190" i="12"/>
  <c r="AG186" i="10"/>
  <c r="AG70" i="12"/>
  <c r="AG32" i="12"/>
  <c r="AG184" i="10"/>
  <c r="AE172" i="12"/>
  <c r="AE167" i="12"/>
  <c r="AE168" i="12"/>
  <c r="AE173" i="12"/>
  <c r="AE135" i="10"/>
  <c r="AE218" i="10"/>
  <c r="AG131" i="10"/>
  <c r="AF159" i="12"/>
  <c r="AF155" i="12"/>
  <c r="AF161" i="12"/>
  <c r="AF202" i="10"/>
  <c r="AF205" i="10"/>
  <c r="AH31" i="12"/>
  <c r="AH119" i="10"/>
  <c r="AH40" i="12"/>
  <c r="AH42" i="12"/>
  <c r="AH43" i="12"/>
  <c r="AH53" i="12"/>
  <c r="AH49" i="12"/>
  <c r="AG55" i="12"/>
  <c r="AH33" i="12"/>
  <c r="AH48" i="12"/>
  <c r="AI33" i="6"/>
  <c r="AI32" i="6"/>
  <c r="AI11" i="6"/>
  <c r="AI10" i="10"/>
  <c r="AI102" i="10"/>
  <c r="AI10" i="12"/>
  <c r="S133" i="10"/>
  <c r="S191" i="12"/>
  <c r="S194" i="10"/>
  <c r="S197" i="10"/>
  <c r="AH67" i="12"/>
  <c r="AH129" i="10"/>
  <c r="AH69" i="12"/>
  <c r="AH97" i="12"/>
  <c r="AH98" i="12"/>
  <c r="AI95" i="12"/>
  <c r="AH83" i="12"/>
  <c r="AH84" i="12"/>
  <c r="AI81" i="12"/>
  <c r="AH54" i="12"/>
  <c r="AH120" i="10"/>
  <c r="AH122" i="10"/>
  <c r="S224" i="10"/>
  <c r="AH123" i="10"/>
  <c r="AE174" i="12"/>
  <c r="AF162" i="12"/>
  <c r="AG159" i="12"/>
  <c r="AH32" i="12"/>
  <c r="AH184" i="10"/>
  <c r="AI84" i="10"/>
  <c r="AI154" i="12"/>
  <c r="AI95" i="10"/>
  <c r="AI88" i="10"/>
  <c r="AI30" i="12"/>
  <c r="AI26" i="12"/>
  <c r="AG185" i="10"/>
  <c r="AG187" i="10"/>
  <c r="AG225" i="10"/>
  <c r="AI18" i="10"/>
  <c r="AI37" i="10"/>
  <c r="AI47" i="12"/>
  <c r="AI46" i="10"/>
  <c r="AI91" i="12"/>
  <c r="AI96" i="12"/>
  <c r="AI128" i="10"/>
  <c r="K128" i="10"/>
  <c r="AI29" i="10"/>
  <c r="AI24" i="12"/>
  <c r="AI28" i="10"/>
  <c r="AI20" i="12"/>
  <c r="AI45" i="10"/>
  <c r="AI77" i="12"/>
  <c r="AI82" i="12"/>
  <c r="AI127" i="10"/>
  <c r="K127" i="10"/>
  <c r="AI36" i="10"/>
  <c r="AI41" i="12"/>
  <c r="AI44" i="10"/>
  <c r="AI63" i="12"/>
  <c r="AI68" i="12"/>
  <c r="AI126" i="10"/>
  <c r="K126" i="10"/>
  <c r="AH56" i="12"/>
  <c r="AF167" i="12"/>
  <c r="AF168" i="12"/>
  <c r="AF173" i="12"/>
  <c r="AI11" i="10"/>
  <c r="AI11" i="12"/>
  <c r="S192" i="12"/>
  <c r="T189" i="12"/>
  <c r="S221" i="10"/>
  <c r="S136" i="10"/>
  <c r="AH186" i="10"/>
  <c r="AH70" i="12"/>
  <c r="AH131" i="10"/>
  <c r="AF157" i="10"/>
  <c r="AE188" i="10"/>
  <c r="AE228" i="10"/>
  <c r="AE175" i="12"/>
  <c r="AI19" i="10"/>
  <c r="AI20" i="10"/>
  <c r="AI166" i="12"/>
  <c r="AI182" i="12"/>
  <c r="AG155" i="12"/>
  <c r="AG161" i="12"/>
  <c r="AG202" i="10"/>
  <c r="AG205" i="10"/>
  <c r="AF135" i="10"/>
  <c r="AF218" i="10"/>
  <c r="AF174" i="12"/>
  <c r="AF188" i="10"/>
  <c r="AF228" i="10"/>
  <c r="AI53" i="12"/>
  <c r="AI49" i="12"/>
  <c r="AH55" i="12"/>
  <c r="AI40" i="12"/>
  <c r="AI42" i="12"/>
  <c r="AI43" i="12"/>
  <c r="AI31" i="12"/>
  <c r="AI119" i="10"/>
  <c r="K129" i="10"/>
  <c r="S149" i="10"/>
  <c r="S138" i="10"/>
  <c r="S139" i="10"/>
  <c r="AI129" i="10"/>
  <c r="AI67" i="12"/>
  <c r="AI83" i="12"/>
  <c r="AI84" i="12"/>
  <c r="AI97" i="12"/>
  <c r="AI98" i="12"/>
  <c r="AI69" i="12"/>
  <c r="AI54" i="12"/>
  <c r="AI120" i="10"/>
  <c r="K119" i="10"/>
  <c r="AE156" i="10"/>
  <c r="AE158" i="10"/>
  <c r="AF172" i="12"/>
  <c r="AF175" i="12"/>
  <c r="AG162" i="12"/>
  <c r="AH225" i="10"/>
  <c r="AH185" i="10"/>
  <c r="AH187" i="10"/>
  <c r="AI122" i="10"/>
  <c r="AI123" i="10"/>
  <c r="K120" i="10"/>
  <c r="K122" i="10"/>
  <c r="AI33" i="12"/>
  <c r="AI32" i="12"/>
  <c r="AI184" i="10"/>
  <c r="AI48" i="12"/>
  <c r="S215" i="10"/>
  <c r="S167" i="10"/>
  <c r="S168" i="10"/>
  <c r="S219" i="10"/>
  <c r="S189" i="10"/>
  <c r="AI186" i="10"/>
  <c r="AI70" i="12"/>
  <c r="AI56" i="12"/>
  <c r="AI55" i="12"/>
  <c r="AG172" i="12"/>
  <c r="AF156" i="10"/>
  <c r="AF158" i="10"/>
  <c r="K123" i="10"/>
  <c r="AI131" i="10"/>
  <c r="AG157" i="10"/>
  <c r="AH159" i="12"/>
  <c r="AG167" i="12"/>
  <c r="AG168" i="12"/>
  <c r="AG173" i="12"/>
  <c r="K131" i="10"/>
  <c r="S190" i="10"/>
  <c r="S207" i="10"/>
  <c r="S229" i="10"/>
  <c r="S231" i="10"/>
  <c r="S169" i="10"/>
  <c r="T166" i="10"/>
  <c r="AI185" i="10"/>
  <c r="AI187" i="10"/>
  <c r="AI225" i="10"/>
  <c r="AH155" i="12"/>
  <c r="AH161" i="12"/>
  <c r="AH202" i="10"/>
  <c r="AH205" i="10"/>
  <c r="AG135" i="10"/>
  <c r="AG174" i="12"/>
  <c r="AG188" i="10"/>
  <c r="AG228" i="10"/>
  <c r="S233" i="10"/>
  <c r="S234" i="10"/>
  <c r="S209" i="10"/>
  <c r="T180" i="10"/>
  <c r="AG218" i="10"/>
  <c r="AH162" i="12"/>
  <c r="AG175" i="12"/>
  <c r="S148" i="10"/>
  <c r="S152" i="10"/>
  <c r="S160" i="10"/>
  <c r="S171" i="10"/>
  <c r="S172" i="10"/>
  <c r="S173" i="10"/>
  <c r="T183" i="12"/>
  <c r="T185" i="12"/>
  <c r="T190" i="12"/>
  <c r="AH157" i="10"/>
  <c r="AI159" i="12"/>
  <c r="AH167" i="12"/>
  <c r="AH168" i="12"/>
  <c r="AH173" i="12"/>
  <c r="AH172" i="12"/>
  <c r="AG156" i="10"/>
  <c r="AG158" i="10"/>
  <c r="T191" i="12"/>
  <c r="T194" i="10"/>
  <c r="T197" i="10"/>
  <c r="T133" i="10"/>
  <c r="T224" i="10"/>
  <c r="AI155" i="12"/>
  <c r="AI161" i="12"/>
  <c r="AI202" i="10"/>
  <c r="AI205" i="10"/>
  <c r="AH135" i="10"/>
  <c r="AH174" i="12"/>
  <c r="AH188" i="10"/>
  <c r="AH228" i="10"/>
  <c r="T192" i="12"/>
  <c r="U189" i="12"/>
  <c r="T221" i="10"/>
  <c r="T136" i="10"/>
  <c r="AH218" i="10"/>
  <c r="AI162" i="12"/>
  <c r="AH175" i="12"/>
  <c r="T149" i="10"/>
  <c r="T138" i="10"/>
  <c r="T139" i="10"/>
  <c r="AI157" i="10"/>
  <c r="AI167" i="12"/>
  <c r="AI168" i="12"/>
  <c r="AI173" i="12"/>
  <c r="AI172" i="12"/>
  <c r="AH156" i="10"/>
  <c r="AH158" i="10"/>
  <c r="T215" i="10"/>
  <c r="T167" i="10"/>
  <c r="T168" i="10"/>
  <c r="T219" i="10"/>
  <c r="T189" i="10"/>
  <c r="AI135" i="10"/>
  <c r="AI174" i="12"/>
  <c r="AI188" i="10"/>
  <c r="AI228" i="10"/>
  <c r="T190" i="10"/>
  <c r="T207" i="10"/>
  <c r="T229" i="10"/>
  <c r="T231" i="10"/>
  <c r="T169" i="10"/>
  <c r="U166" i="10"/>
  <c r="AI175" i="12"/>
  <c r="AI156" i="10"/>
  <c r="AI158" i="10"/>
  <c r="AI218" i="10"/>
  <c r="K135" i="10"/>
  <c r="T233" i="10"/>
  <c r="T234" i="10"/>
  <c r="T209" i="10"/>
  <c r="U180" i="10"/>
  <c r="T148" i="10"/>
  <c r="T152" i="10"/>
  <c r="T160" i="10"/>
  <c r="T171" i="10"/>
  <c r="U183" i="12"/>
  <c r="U185" i="12"/>
  <c r="U190" i="12"/>
  <c r="T172" i="10"/>
  <c r="T173" i="10"/>
  <c r="U133" i="10"/>
  <c r="U191" i="12"/>
  <c r="U194" i="10"/>
  <c r="U197" i="10"/>
  <c r="U224" i="10"/>
  <c r="U192" i="12"/>
  <c r="U221" i="10"/>
  <c r="U136" i="10"/>
  <c r="U138" i="10"/>
  <c r="U139" i="10"/>
  <c r="U219" i="10"/>
  <c r="U189" i="10"/>
  <c r="V189" i="12"/>
  <c r="U149" i="10"/>
  <c r="U229" i="10"/>
  <c r="U190" i="10"/>
  <c r="U207" i="10"/>
  <c r="U215" i="10"/>
  <c r="U167" i="10"/>
  <c r="U168" i="10"/>
  <c r="U231" i="10"/>
  <c r="U233" i="10"/>
  <c r="U234" i="10"/>
  <c r="V166" i="10"/>
  <c r="U169" i="10"/>
  <c r="U209" i="10"/>
  <c r="V180" i="10"/>
  <c r="V183" i="12"/>
  <c r="V185" i="12"/>
  <c r="V190" i="12"/>
  <c r="U148" i="10"/>
  <c r="U152" i="10"/>
  <c r="U160" i="10"/>
  <c r="U171" i="10"/>
  <c r="U172" i="10"/>
  <c r="U173" i="10"/>
  <c r="V133" i="10"/>
  <c r="V191" i="12"/>
  <c r="V194" i="10"/>
  <c r="V197" i="10"/>
  <c r="V224" i="10"/>
  <c r="V192" i="12"/>
  <c r="W189" i="12"/>
  <c r="V221" i="10"/>
  <c r="V136" i="10"/>
  <c r="V149" i="10"/>
  <c r="V138" i="10"/>
  <c r="V139" i="10"/>
  <c r="V215" i="10"/>
  <c r="V167" i="10"/>
  <c r="V168" i="10"/>
  <c r="V219" i="10"/>
  <c r="V189" i="10"/>
  <c r="V229" i="10"/>
  <c r="V231" i="10"/>
  <c r="V190" i="10"/>
  <c r="V207" i="10"/>
  <c r="V169" i="10"/>
  <c r="W166" i="10"/>
  <c r="V233" i="10"/>
  <c r="V234" i="10"/>
  <c r="V209" i="10"/>
  <c r="W180" i="10"/>
  <c r="V148" i="10"/>
  <c r="V152" i="10"/>
  <c r="V160" i="10"/>
  <c r="V171" i="10"/>
  <c r="V172" i="10"/>
  <c r="V173" i="10"/>
  <c r="W183" i="12"/>
  <c r="W185" i="12"/>
  <c r="W190" i="12"/>
  <c r="W133" i="10"/>
  <c r="J133" i="10"/>
  <c r="J136" i="10"/>
  <c r="W191" i="12"/>
  <c r="W194" i="10"/>
  <c r="W197" i="10"/>
  <c r="W224" i="10"/>
  <c r="W192" i="12"/>
  <c r="X189" i="12"/>
  <c r="W221" i="10"/>
  <c r="W136" i="10"/>
  <c r="W149" i="10"/>
  <c r="W138" i="10"/>
  <c r="W139" i="10"/>
  <c r="W215" i="10"/>
  <c r="J138" i="10"/>
  <c r="J139" i="10"/>
  <c r="W219" i="10"/>
  <c r="W189" i="10"/>
  <c r="W167" i="10"/>
  <c r="W168" i="10"/>
  <c r="X166" i="10"/>
  <c r="W190" i="10"/>
  <c r="W207" i="10"/>
  <c r="W229" i="10"/>
  <c r="W231" i="10"/>
  <c r="W169" i="10"/>
  <c r="W233" i="10"/>
  <c r="W234" i="10"/>
  <c r="W209" i="10"/>
  <c r="X180" i="10"/>
  <c r="W148" i="10"/>
  <c r="W152" i="10"/>
  <c r="W160" i="10"/>
  <c r="W171" i="10"/>
  <c r="W172" i="10"/>
  <c r="W173" i="10"/>
  <c r="X183" i="12"/>
  <c r="X185" i="12"/>
  <c r="X190" i="12"/>
  <c r="X133" i="10"/>
  <c r="X191" i="12"/>
  <c r="X194" i="10"/>
  <c r="X197" i="10"/>
  <c r="X224" i="10"/>
  <c r="X192" i="12"/>
  <c r="X221" i="10"/>
  <c r="X136" i="10"/>
  <c r="X138" i="10"/>
  <c r="X149" i="10"/>
  <c r="Y189" i="12"/>
  <c r="X139" i="10"/>
  <c r="X215" i="10"/>
  <c r="X219" i="10"/>
  <c r="X189" i="10"/>
  <c r="X167" i="10"/>
  <c r="X168" i="10"/>
  <c r="Y166" i="10"/>
  <c r="X190" i="10"/>
  <c r="X207" i="10"/>
  <c r="X229" i="10"/>
  <c r="X231" i="10"/>
  <c r="X169" i="10"/>
  <c r="X233" i="10"/>
  <c r="X234" i="10"/>
  <c r="X209" i="10"/>
  <c r="Y180" i="10"/>
  <c r="Y183" i="12"/>
  <c r="Y185" i="12"/>
  <c r="Y190" i="12"/>
  <c r="X148" i="10"/>
  <c r="X152" i="10"/>
  <c r="X160" i="10"/>
  <c r="X171" i="10"/>
  <c r="X172" i="10"/>
  <c r="X173" i="10"/>
  <c r="Y133" i="10"/>
  <c r="Y191" i="12"/>
  <c r="Y194" i="10"/>
  <c r="Y197" i="10"/>
  <c r="Y224" i="10"/>
  <c r="Y192" i="12"/>
  <c r="Y149" i="10"/>
  <c r="Y136" i="10"/>
  <c r="Y221" i="10"/>
  <c r="Z189" i="12"/>
  <c r="Y138" i="10"/>
  <c r="Y139" i="10"/>
  <c r="Y167" i="10"/>
  <c r="Y168" i="10"/>
  <c r="Y189" i="10"/>
  <c r="Y219" i="10"/>
  <c r="Y215" i="10"/>
  <c r="Y190" i="10"/>
  <c r="Y207" i="10"/>
  <c r="Y229" i="10"/>
  <c r="Y169" i="10"/>
  <c r="Z166" i="10"/>
  <c r="Y231" i="10"/>
  <c r="Y233" i="10"/>
  <c r="Y234" i="10"/>
  <c r="Y209" i="10"/>
  <c r="Z180" i="10"/>
  <c r="Z183" i="12"/>
  <c r="Z185" i="12"/>
  <c r="Z190" i="12"/>
  <c r="Y148" i="10"/>
  <c r="Y152" i="10"/>
  <c r="Y160" i="10"/>
  <c r="Y171" i="10"/>
  <c r="Y172" i="10"/>
  <c r="Y173" i="10"/>
  <c r="Z133" i="10"/>
  <c r="Z191" i="12"/>
  <c r="Z194" i="10"/>
  <c r="Z197" i="10"/>
  <c r="Z224" i="10"/>
  <c r="Z192" i="12"/>
  <c r="AA189" i="12"/>
  <c r="Z221" i="10"/>
  <c r="Z136" i="10"/>
  <c r="Z149" i="10"/>
  <c r="Z138" i="10"/>
  <c r="Z139" i="10"/>
  <c r="Z215" i="10"/>
  <c r="Z219" i="10"/>
  <c r="Z189" i="10"/>
  <c r="Z167" i="10"/>
  <c r="Z168" i="10"/>
  <c r="Z169" i="10"/>
  <c r="Z229" i="10"/>
  <c r="Z231" i="10"/>
  <c r="Z190" i="10"/>
  <c r="Z207" i="10"/>
  <c r="AA166" i="10"/>
  <c r="Z233" i="10"/>
  <c r="Z234" i="10"/>
  <c r="Z209" i="10"/>
  <c r="AA180" i="10"/>
  <c r="Z148" i="10"/>
  <c r="Z152" i="10"/>
  <c r="Z160" i="10"/>
  <c r="Z171" i="10"/>
  <c r="Z172" i="10"/>
  <c r="Z173" i="10"/>
  <c r="AA183" i="12"/>
  <c r="AA185" i="12"/>
  <c r="AA190" i="12"/>
  <c r="AA133" i="10"/>
  <c r="AA191" i="12"/>
  <c r="AA194" i="10"/>
  <c r="AA197" i="10"/>
  <c r="AA224" i="10"/>
  <c r="AA192" i="12"/>
  <c r="AA149" i="10"/>
  <c r="AA221" i="10"/>
  <c r="AA136" i="10"/>
  <c r="AB189" i="12"/>
  <c r="AA138" i="10"/>
  <c r="AA139" i="10"/>
  <c r="AA167" i="10"/>
  <c r="AA168" i="10"/>
  <c r="AA219" i="10"/>
  <c r="AA189" i="10"/>
  <c r="AA215" i="10"/>
  <c r="AA169" i="10"/>
  <c r="AB166" i="10"/>
  <c r="AA190" i="10"/>
  <c r="AA207" i="10"/>
  <c r="AA229" i="10"/>
  <c r="AA231" i="10"/>
  <c r="AA233" i="10"/>
  <c r="AA234" i="10"/>
  <c r="AA209" i="10"/>
  <c r="AB180" i="10"/>
  <c r="AB183" i="12"/>
  <c r="AB185" i="12"/>
  <c r="AB190" i="12"/>
  <c r="AA148" i="10"/>
  <c r="AA152" i="10"/>
  <c r="AA160" i="10"/>
  <c r="AA171" i="10"/>
  <c r="AA172" i="10"/>
  <c r="AA173" i="10"/>
  <c r="AB133" i="10"/>
  <c r="AB191" i="12"/>
  <c r="AB194" i="10"/>
  <c r="AB197" i="10"/>
  <c r="AB224" i="10"/>
  <c r="AB192" i="12"/>
  <c r="AB149" i="10"/>
  <c r="AB136" i="10"/>
  <c r="AB221" i="10"/>
  <c r="AC189" i="12"/>
  <c r="AB138" i="10"/>
  <c r="AB139" i="10"/>
  <c r="AB215" i="10"/>
  <c r="AB219" i="10"/>
  <c r="AB189" i="10"/>
  <c r="AB167" i="10"/>
  <c r="AB168" i="10"/>
  <c r="AC166" i="10"/>
  <c r="AB229" i="10"/>
  <c r="AB231" i="10"/>
  <c r="AB190" i="10"/>
  <c r="AB207" i="10"/>
  <c r="AB169" i="10"/>
  <c r="AB233" i="10"/>
  <c r="AB234" i="10"/>
  <c r="AB209" i="10"/>
  <c r="AC180" i="10"/>
  <c r="AC183" i="12"/>
  <c r="AC185" i="12"/>
  <c r="AC190" i="12"/>
  <c r="AB148" i="10"/>
  <c r="AB152" i="10"/>
  <c r="AB160" i="10"/>
  <c r="AB171" i="10"/>
  <c r="AB172" i="10"/>
  <c r="AB173" i="10"/>
  <c r="AC133" i="10"/>
  <c r="AC191" i="12"/>
  <c r="AC194" i="10"/>
  <c r="AC197" i="10"/>
  <c r="AC224" i="10"/>
  <c r="AC192" i="12"/>
  <c r="AD189" i="12"/>
  <c r="AC221" i="10"/>
  <c r="AC136" i="10"/>
  <c r="AC149" i="10"/>
  <c r="AC138" i="10"/>
  <c r="AC139" i="10"/>
  <c r="AC167" i="10"/>
  <c r="AC168" i="10"/>
  <c r="AC215" i="10"/>
  <c r="AC219" i="10"/>
  <c r="AC189" i="10"/>
  <c r="AC190" i="10"/>
  <c r="AC207" i="10"/>
  <c r="AC229" i="10"/>
  <c r="AC231" i="10"/>
  <c r="AC169" i="10"/>
  <c r="AD166" i="10"/>
  <c r="AC233" i="10"/>
  <c r="AC234" i="10"/>
  <c r="AC209" i="10"/>
  <c r="AD180" i="10"/>
  <c r="AC148" i="10"/>
  <c r="AC152" i="10"/>
  <c r="AC160" i="10"/>
  <c r="AC171" i="10"/>
  <c r="AD183" i="12"/>
  <c r="AD185" i="12"/>
  <c r="AD190" i="12"/>
  <c r="AD191" i="12"/>
  <c r="AD194" i="10"/>
  <c r="AD197" i="10"/>
  <c r="AD133" i="10"/>
  <c r="AC172" i="10"/>
  <c r="AC173" i="10"/>
  <c r="AD224" i="10"/>
  <c r="AD192" i="12"/>
  <c r="AE189" i="12"/>
  <c r="AD221" i="10"/>
  <c r="AD136" i="10"/>
  <c r="AD149" i="10"/>
  <c r="AD138" i="10"/>
  <c r="AD139" i="10"/>
  <c r="AD167" i="10"/>
  <c r="AD168" i="10"/>
  <c r="AD215" i="10"/>
  <c r="AD219" i="10"/>
  <c r="AD189" i="10"/>
  <c r="AD229" i="10"/>
  <c r="AD231" i="10"/>
  <c r="AD190" i="10"/>
  <c r="AD207" i="10"/>
  <c r="AD169" i="10"/>
  <c r="AE166" i="10"/>
  <c r="AD233" i="10"/>
  <c r="AD234" i="10"/>
  <c r="AD209" i="10"/>
  <c r="AE180" i="10"/>
  <c r="AE183" i="12"/>
  <c r="AE185" i="12"/>
  <c r="AE190" i="12"/>
  <c r="AD148" i="10"/>
  <c r="AD152" i="10"/>
  <c r="AD160" i="10"/>
  <c r="AD171" i="10"/>
  <c r="AD172" i="10"/>
  <c r="AD173" i="10"/>
  <c r="AE133" i="10"/>
  <c r="AE191" i="12"/>
  <c r="AE194" i="10"/>
  <c r="AE197" i="10"/>
  <c r="AE224" i="10"/>
  <c r="AE192" i="12"/>
  <c r="AE149" i="10"/>
  <c r="AE221" i="10"/>
  <c r="AE136" i="10"/>
  <c r="AF189" i="12"/>
  <c r="AE138" i="10"/>
  <c r="AE219" i="10"/>
  <c r="AE189" i="10"/>
  <c r="AE139" i="10"/>
  <c r="AE215" i="10"/>
  <c r="AE167" i="10"/>
  <c r="AE168" i="10"/>
  <c r="AE229" i="10"/>
  <c r="AE190" i="10"/>
  <c r="AE207" i="10"/>
  <c r="AE231" i="10"/>
  <c r="AE233" i="10"/>
  <c r="AE234" i="10"/>
  <c r="AE209" i="10"/>
  <c r="AF180" i="10"/>
  <c r="AF166" i="10"/>
  <c r="AE169" i="10"/>
  <c r="AF183" i="12"/>
  <c r="AF185" i="12"/>
  <c r="AF190" i="12"/>
  <c r="AE148" i="10"/>
  <c r="AE152" i="10"/>
  <c r="AE160" i="10"/>
  <c r="AE171" i="10"/>
  <c r="AE172" i="10"/>
  <c r="AE173" i="10"/>
  <c r="AF133" i="10"/>
  <c r="AF191" i="12"/>
  <c r="AF194" i="10"/>
  <c r="AF197" i="10"/>
  <c r="AF224" i="10"/>
  <c r="AF192" i="12"/>
  <c r="AG189" i="12"/>
  <c r="AF136" i="10"/>
  <c r="AF221" i="10"/>
  <c r="AF149" i="10"/>
  <c r="AF138" i="10"/>
  <c r="AF139" i="10"/>
  <c r="AF215" i="10"/>
  <c r="AF167" i="10"/>
  <c r="AF168" i="10"/>
  <c r="AF219" i="10"/>
  <c r="AF189" i="10"/>
  <c r="AF229" i="10"/>
  <c r="AF231" i="10"/>
  <c r="AF190" i="10"/>
  <c r="AF207" i="10"/>
  <c r="AF169" i="10"/>
  <c r="AG166" i="10"/>
  <c r="AF233" i="10"/>
  <c r="AF234" i="10"/>
  <c r="AF209" i="10"/>
  <c r="AG180" i="10"/>
  <c r="AF148" i="10"/>
  <c r="AF152" i="10"/>
  <c r="AF160" i="10"/>
  <c r="AF171" i="10"/>
  <c r="AF172" i="10"/>
  <c r="AF173" i="10"/>
  <c r="AG183" i="12"/>
  <c r="AG185" i="12"/>
  <c r="AG190" i="12"/>
  <c r="AG133" i="10"/>
  <c r="AG191" i="12"/>
  <c r="AG194" i="10"/>
  <c r="AG197" i="10"/>
  <c r="AG224" i="10"/>
  <c r="AG192" i="12"/>
  <c r="AH189" i="12"/>
  <c r="AG221" i="10"/>
  <c r="AG136" i="10"/>
  <c r="AG149" i="10"/>
  <c r="AG138" i="10"/>
  <c r="AG139" i="10"/>
  <c r="AG215" i="10"/>
  <c r="AG167" i="10"/>
  <c r="AG168" i="10"/>
  <c r="AG219" i="10"/>
  <c r="AG189" i="10"/>
  <c r="AH166" i="10"/>
  <c r="AG169" i="10"/>
  <c r="AG190" i="10"/>
  <c r="AG207" i="10"/>
  <c r="AG229" i="10"/>
  <c r="AG231" i="10"/>
  <c r="AG233" i="10"/>
  <c r="AG234" i="10"/>
  <c r="AG209" i="10"/>
  <c r="AH180" i="10"/>
  <c r="AH183" i="12"/>
  <c r="AH185" i="12"/>
  <c r="AH190" i="12"/>
  <c r="AG148" i="10"/>
  <c r="AG152" i="10"/>
  <c r="AG160" i="10"/>
  <c r="AG171" i="10"/>
  <c r="AG172" i="10"/>
  <c r="AG173" i="10"/>
  <c r="AH191" i="12"/>
  <c r="AH194" i="10"/>
  <c r="AH197" i="10"/>
  <c r="AH133" i="10"/>
  <c r="AH224" i="10"/>
  <c r="AH192" i="12"/>
  <c r="AH149" i="10"/>
  <c r="AH221" i="10"/>
  <c r="AH136" i="10"/>
  <c r="AI189" i="12"/>
  <c r="AH138" i="10"/>
  <c r="AH139" i="10"/>
  <c r="AH167" i="10"/>
  <c r="AH168" i="10"/>
  <c r="AH215" i="10"/>
  <c r="AH219" i="10"/>
  <c r="AH189" i="10"/>
  <c r="AH190" i="10"/>
  <c r="AH207" i="10"/>
  <c r="AH229" i="10"/>
  <c r="AH231" i="10"/>
  <c r="AH169" i="10"/>
  <c r="AI166" i="10"/>
  <c r="AH233" i="10"/>
  <c r="AH234" i="10"/>
  <c r="AH209" i="10"/>
  <c r="AI180" i="10"/>
  <c r="AI183" i="12"/>
  <c r="AI185" i="12"/>
  <c r="AI190" i="12"/>
  <c r="AH148" i="10"/>
  <c r="AH152" i="10"/>
  <c r="AH160" i="10"/>
  <c r="AH171" i="10"/>
  <c r="AH172" i="10"/>
  <c r="AH173" i="10"/>
  <c r="AI191" i="12"/>
  <c r="AI194" i="10"/>
  <c r="AI197" i="10"/>
  <c r="AI133" i="10"/>
  <c r="K133" i="10"/>
  <c r="K136" i="10"/>
  <c r="AI224" i="10"/>
  <c r="AI192" i="12"/>
  <c r="AI149" i="10"/>
  <c r="AI136" i="10"/>
  <c r="AI221" i="10"/>
  <c r="AI138" i="10"/>
  <c r="K138" i="10"/>
  <c r="K139" i="10"/>
  <c r="AI219" i="10"/>
  <c r="AI189" i="10"/>
  <c r="AI139" i="10"/>
  <c r="AI167" i="10"/>
  <c r="AI168" i="10"/>
  <c r="AI169" i="10"/>
  <c r="AI215" i="10"/>
  <c r="AI190" i="10"/>
  <c r="AI207" i="10"/>
  <c r="AI229" i="10"/>
  <c r="AI231" i="10"/>
  <c r="AI233" i="10"/>
  <c r="AI234" i="10"/>
  <c r="AI209" i="10"/>
  <c r="AI148" i="10"/>
  <c r="AI152" i="10"/>
  <c r="AI160" i="10"/>
  <c r="AI171" i="10"/>
  <c r="K234" i="10"/>
  <c r="I16" i="5"/>
  <c r="K233" i="10"/>
  <c r="I15" i="5"/>
  <c r="AI172" i="10"/>
  <c r="K172" i="10"/>
  <c r="I13" i="5"/>
  <c r="K171" i="10"/>
  <c r="I12" i="5"/>
  <c r="AI173" i="10"/>
  <c r="K173" i="10"/>
  <c r="I14" i="5"/>
  <c r="I19" i="5"/>
  <c r="I4" i="2"/>
  <c r="F4" i="12"/>
  <c r="G4" i="3"/>
  <c r="I4" i="4"/>
  <c r="F4" i="5"/>
  <c r="F4" i="10"/>
  <c r="F4" i="6"/>
</calcChain>
</file>

<file path=xl/sharedStrings.xml><?xml version="1.0" encoding="utf-8"?>
<sst xmlns="http://schemas.openxmlformats.org/spreadsheetml/2006/main" count="429" uniqueCount="268">
  <si>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</si>
  <si>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</si>
  <si>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</si>
  <si>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</si>
  <si>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</si>
  <si>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</si>
  <si>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</si>
  <si>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</si>
  <si>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</si>
  <si>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</si>
  <si>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</si>
  <si>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</si>
  <si>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</si>
  <si>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</si>
  <si>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</si>
  <si>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</si>
  <si>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</si>
  <si>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</si>
  <si>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</si>
  <si>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</si>
  <si>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</si>
  <si>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</si>
  <si>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</si>
  <si>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</si>
  <si>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</si>
  <si>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</si>
  <si>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</si>
  <si>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</si>
  <si>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</si>
  <si>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</si>
  <si>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</si>
  <si>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</si>
  <si>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</si>
  <si>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</si>
  <si>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</si>
  <si>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</si>
  <si>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</si>
  <si>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</si>
  <si>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</si>
  <si>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</si>
  <si>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</si>
  <si>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</si>
  <si>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</si>
  <si>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</si>
  <si>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</si>
  <si>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</si>
  <si>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</si>
  <si>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</si>
  <si>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</si>
  <si>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</si>
  <si>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</si>
  <si>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</si>
  <si>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</si>
  <si>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</si>
  <si>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</si>
  <si>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</si>
  <si>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</si>
  <si>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</si>
  <si>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</si>
  <si>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</si>
  <si>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</si>
  <si>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</si>
  <si>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</si>
  <si>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</si>
  <si>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</si>
  <si>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</si>
  <si>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</si>
  <si>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</si>
  <si>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</si>
  <si>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</si>
  <si>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</si>
  <si>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</si>
  <si>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</si>
  <si>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</si>
  <si>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</si>
  <si>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</si>
  <si>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</si>
  <si>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</si>
  <si>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</si>
  <si>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</si>
  <si>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</si>
  <si>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Revenue</t>
  </si>
  <si>
    <t>Control Account</t>
  </si>
  <si>
    <t>Account Receivables</t>
  </si>
  <si>
    <t>Days receivables</t>
  </si>
  <si>
    <t>#</t>
  </si>
  <si>
    <t>Closing receivables</t>
  </si>
  <si>
    <t>Opening receivables</t>
  </si>
  <si>
    <t>COGS</t>
  </si>
  <si>
    <t>Account Payable</t>
  </si>
  <si>
    <t>Days payable</t>
  </si>
  <si>
    <t>Closing payable</t>
  </si>
  <si>
    <t>%</t>
  </si>
  <si>
    <t>COGS Margin (% of Revenue)</t>
  </si>
  <si>
    <t>Cash received</t>
  </si>
  <si>
    <t>Cash payment</t>
  </si>
  <si>
    <t>Salaries and Benefits</t>
  </si>
  <si>
    <t>Opening payable</t>
  </si>
  <si>
    <t>$000</t>
  </si>
  <si>
    <t>Rent</t>
  </si>
  <si>
    <t>Other Overheads</t>
  </si>
  <si>
    <t>Capex and related</t>
  </si>
  <si>
    <t>Depreciation</t>
  </si>
  <si>
    <t>Capital expenditure</t>
  </si>
  <si>
    <t>Existing assets</t>
  </si>
  <si>
    <t>Accounting depreciation - straight line</t>
  </si>
  <si>
    <t>Remaining life of existing assets</t>
  </si>
  <si>
    <t>Economic life of new capex</t>
  </si>
  <si>
    <t>Depreciation - existing assets</t>
  </si>
  <si>
    <t>Depreciation - new assets</t>
  </si>
  <si>
    <t>New assets - depreciation counter</t>
  </si>
  <si>
    <t>Aggregate depreciation - existing assets</t>
  </si>
  <si>
    <t>Aggregate depreciation - new assets</t>
  </si>
  <si>
    <t>Total depreciation</t>
  </si>
  <si>
    <t>Control account</t>
  </si>
  <si>
    <t>Opening net book value</t>
  </si>
  <si>
    <t>Closing net book value</t>
  </si>
  <si>
    <t>Monthly rate</t>
  </si>
  <si>
    <t>Calculation</t>
  </si>
  <si>
    <t>Disposal of Assets</t>
  </si>
  <si>
    <t>Debt and related</t>
  </si>
  <si>
    <t>Debt</t>
  </si>
  <si>
    <t>Debt drawdowns</t>
  </si>
  <si>
    <t>Debt repayments</t>
  </si>
  <si>
    <t>Opening debt</t>
  </si>
  <si>
    <t>Closing debt</t>
  </si>
  <si>
    <t>Interest rate</t>
  </si>
  <si>
    <t>Opening interest payable</t>
  </si>
  <si>
    <t>Interest expense</t>
  </si>
  <si>
    <t>Interest paid</t>
  </si>
  <si>
    <t>Closing interest payable</t>
  </si>
  <si>
    <t>Interest Expense</t>
  </si>
  <si>
    <t>Average debt</t>
  </si>
  <si>
    <t>Interest receivable</t>
  </si>
  <si>
    <t>Interest receivable rate</t>
  </si>
  <si>
    <t>Opening cash balance</t>
  </si>
  <si>
    <t>Opening interest receivable</t>
  </si>
  <si>
    <t>Interest Income</t>
  </si>
  <si>
    <t>Interest Received</t>
  </si>
  <si>
    <t>Closing interest receivable</t>
  </si>
  <si>
    <t>Interest income</t>
  </si>
  <si>
    <t>Debt Repaid as a percentage of opening balance</t>
  </si>
  <si>
    <t>Ordinary equity and related</t>
  </si>
  <si>
    <t>Ordinary equity</t>
  </si>
  <si>
    <t>Equity issuances</t>
  </si>
  <si>
    <t>Equity buybacks</t>
  </si>
  <si>
    <t>Opening equity</t>
  </si>
  <si>
    <t>Closing equity</t>
  </si>
  <si>
    <t>Inventory</t>
  </si>
  <si>
    <t>Inventory used</t>
  </si>
  <si>
    <t>Opening inventory</t>
  </si>
  <si>
    <t>Closing inventory</t>
  </si>
  <si>
    <t>COGS based on margin rate</t>
  </si>
  <si>
    <t>COGS applied</t>
  </si>
  <si>
    <t>Revenue and related</t>
  </si>
  <si>
    <t xml:space="preserve">Sales Related </t>
  </si>
  <si>
    <t>Projected Revenue</t>
  </si>
  <si>
    <t>COGS and related</t>
  </si>
  <si>
    <t xml:space="preserve">COGS Margin </t>
  </si>
  <si>
    <t xml:space="preserve">Rent </t>
  </si>
  <si>
    <t xml:space="preserve">Other Overheads </t>
  </si>
  <si>
    <t>Accounts Payable Days</t>
  </si>
  <si>
    <t>Accounts Receivable Days</t>
  </si>
  <si>
    <t>Financial Year Tag</t>
  </si>
  <si>
    <t>Total days</t>
  </si>
  <si>
    <t>Leap year</t>
  </si>
  <si>
    <t>Capital expenditure existing</t>
  </si>
  <si>
    <t>Capital expenditure new</t>
  </si>
  <si>
    <t>Annual rate</t>
  </si>
  <si>
    <t xml:space="preserve">Interest Revenue and Related </t>
  </si>
  <si>
    <t>Taxation</t>
  </si>
  <si>
    <t>Tax rate</t>
  </si>
  <si>
    <t>Debt repayment percentage</t>
  </si>
  <si>
    <t>Debt drawdown</t>
  </si>
  <si>
    <t>Equity</t>
  </si>
  <si>
    <t>Profit &amp; Loss Statement</t>
  </si>
  <si>
    <t xml:space="preserve">Operational Expenses Related </t>
  </si>
  <si>
    <t>Gross Profit</t>
  </si>
  <si>
    <t>EBITDA</t>
  </si>
  <si>
    <t>NPAT</t>
  </si>
  <si>
    <t xml:space="preserve">Gross Margin </t>
  </si>
  <si>
    <t>(% of Revenue)</t>
  </si>
  <si>
    <t>Overheads</t>
  </si>
  <si>
    <t xml:space="preserve">Salaries and Benefits </t>
  </si>
  <si>
    <t xml:space="preserve">Total Overheads </t>
  </si>
  <si>
    <t>Less Tax</t>
  </si>
  <si>
    <t xml:space="preserve">Plus Interest Income </t>
  </si>
  <si>
    <t xml:space="preserve">Less Depreciation </t>
  </si>
  <si>
    <t xml:space="preserve">Less Interest Expense </t>
  </si>
  <si>
    <t xml:space="preserve">PBT </t>
  </si>
  <si>
    <t xml:space="preserve">Balance Sheet </t>
  </si>
  <si>
    <t>Assets</t>
  </si>
  <si>
    <t>Liabilities</t>
  </si>
  <si>
    <t>Shareholder's Equity</t>
  </si>
  <si>
    <t xml:space="preserve">Cash </t>
  </si>
  <si>
    <t xml:space="preserve">Accounts Receivable </t>
  </si>
  <si>
    <t xml:space="preserve">Inventory </t>
  </si>
  <si>
    <t xml:space="preserve">PPE </t>
  </si>
  <si>
    <t xml:space="preserve">Total Assets </t>
  </si>
  <si>
    <t xml:space="preserve">Accounts Payable </t>
  </si>
  <si>
    <t xml:space="preserve">Debt </t>
  </si>
  <si>
    <t xml:space="preserve">Total Liabilities </t>
  </si>
  <si>
    <t xml:space="preserve">Net Assets </t>
  </si>
  <si>
    <t xml:space="preserve">Equity Capital </t>
  </si>
  <si>
    <t xml:space="preserve">Shareholder's Equity </t>
  </si>
  <si>
    <t xml:space="preserve">Cash Flow </t>
  </si>
  <si>
    <t>Operating Cash Flow</t>
  </si>
  <si>
    <t>Investing Cash Flow</t>
  </si>
  <si>
    <t>Financing Cash Flow</t>
  </si>
  <si>
    <t>Opening Cash Balance</t>
  </si>
  <si>
    <t>Cash receipts</t>
  </si>
  <si>
    <t>Cash payments</t>
  </si>
  <si>
    <t>Tax paid</t>
  </si>
  <si>
    <t>Direct cash payments</t>
  </si>
  <si>
    <t>Indirect cash payments</t>
  </si>
  <si>
    <t>Interest received</t>
  </si>
  <si>
    <t>Capital Expenditure on PPE</t>
  </si>
  <si>
    <t>Cash from Operations</t>
  </si>
  <si>
    <t>Cash from Investing</t>
  </si>
  <si>
    <t>Cash from Financing</t>
  </si>
  <si>
    <t>Net Increase (decrease) in Cash</t>
  </si>
  <si>
    <t>Closing Cash Balance</t>
  </si>
  <si>
    <t>COGS - Inventory</t>
  </si>
  <si>
    <t>PF error check</t>
  </si>
  <si>
    <t>Balance check</t>
  </si>
  <si>
    <t>Insolvency check</t>
  </si>
  <si>
    <t>[1,0]</t>
  </si>
  <si>
    <t>Balance Sheet has no errors</t>
  </si>
  <si>
    <t>Balance Sheet balances</t>
  </si>
  <si>
    <t>Insolvency Check for Balance Sheet</t>
  </si>
  <si>
    <t xml:space="preserve">Indirect Extract </t>
  </si>
  <si>
    <t xml:space="preserve">Operating Cash Flow </t>
  </si>
  <si>
    <t>Add back :</t>
  </si>
  <si>
    <t>(inc) / dec in Current Assets</t>
  </si>
  <si>
    <t xml:space="preserve">Net Operating Cash Flow </t>
  </si>
  <si>
    <t>inc / (dec) in Current Liabilities</t>
  </si>
  <si>
    <t>Tax Expense</t>
  </si>
  <si>
    <t>Less:</t>
  </si>
  <si>
    <t>Movements in working capital:</t>
  </si>
  <si>
    <t>Deduct:</t>
  </si>
  <si>
    <t>PF Error Check</t>
  </si>
  <si>
    <t>Reconciliation Check</t>
  </si>
  <si>
    <t>Cash Flow Statement has no errors</t>
  </si>
  <si>
    <t>Cash Flow Statement reconciles</t>
  </si>
  <si>
    <t>Current financial year</t>
  </si>
  <si>
    <t>Forecast financial year</t>
  </si>
  <si>
    <t>Years</t>
  </si>
  <si>
    <t>Actual FY</t>
  </si>
  <si>
    <t>Forecast FY</t>
  </si>
  <si>
    <t>Actual Flag</t>
  </si>
  <si>
    <t>Forecast Flag</t>
  </si>
  <si>
    <t>Financial Year</t>
  </si>
  <si>
    <t>Timeline Flag</t>
  </si>
  <si>
    <t>Calendar Year</t>
  </si>
  <si>
    <t>Remaining life of new assets</t>
  </si>
  <si>
    <t>Interest expense rate</t>
  </si>
  <si>
    <t>Interest income rate</t>
  </si>
  <si>
    <t>Opening Retained Profits</t>
  </si>
  <si>
    <t>Closing Retained Profits</t>
  </si>
  <si>
    <t>Days in year</t>
  </si>
  <si>
    <t>Developer:  Greg Liu</t>
  </si>
  <si>
    <t>Three Way Statements</t>
  </si>
  <si>
    <t>This model is simplistic, for illustration purposes only.  If anyone requires modelling assistance, please contact us.</t>
  </si>
  <si>
    <t>SumProduct Pty Limited</t>
  </si>
  <si>
    <t>Must be first day of month and financial year</t>
  </si>
  <si>
    <t>Inventory purchased</t>
  </si>
  <si>
    <t>It should be noted that this is a simpler model than we would build regularly (on a chargeable basis).</t>
  </si>
  <si>
    <r>
      <t xml:space="preserve">HOLD HARMLESS: No warranty, express or implicit, is provided on this model regarding the calculations, structure or inputs: </t>
    </r>
    <r>
      <rPr>
        <i/>
        <sz val="10"/>
        <color theme="8" tint="-0.499984740745262"/>
        <rFont val="Calibri"/>
        <family val="2"/>
      </rPr>
      <t>caveat emptor.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</si>
</sst>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1" formatCode="_-* #,##0_-;\-* #,##0_-;_-* &quot;-&quot;_-;_-@_-"/>
    <numFmt numFmtId="43" formatCode="_-* #,##0.00_-;\-* #,##0.00_-;_-* &quot;-&quot;??_-;_-@_-"/>
    <numFmt numFmtId="164" formatCode="&quot;$&quot;#,##0;[Red]\-&quot;$&quot;#,##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&quot;ý&quot;;&quot;ý&quot;;&quot;þ&quot;"/>
    <numFmt numFmtId="168" formatCode="#,##0&quot;.&quot;"/>
    <numFmt numFmtId="169" formatCode="0.E+00"/>
    <numFmt numFmtId="170" formatCode=";;;"/>
    <numFmt numFmtId="171" formatCode="_(#,##0_);[Red]\(#,##0\);_(\-_);"/>
    <numFmt numFmtId="172" formatCode="_(&quot;$&quot;#,##0.0_);\(&quot;$&quot;#,##0.0\);_(&quot;-&quot;_)"/>
    <numFmt numFmtId="173" formatCode="_(#,##0.0_);\(#,##0.0\);_(&quot;-&quot;_)"/>
    <numFmt numFmtId="174" formatCode="&quot;Row &quot;###0"/>
    <numFmt numFmtId="175" formatCode="#,##0."/>
    <numFmt numFmtId="176" formatCode="_(#,##0_);\(#,##0\);_(\-_)"/>
    <numFmt numFmtId="177" formatCode="_(#,##0.00_);\(#,##0.00\);_(\-_._0_0_)"/>
    <numFmt numFmtId="178" formatCode="&quot;$&quot;* _(#,##0.00_);&quot;$&quot;* \(#,##0.00\);&quot;$&quot;* _(\-_._0_0_)"/>
    <numFmt numFmtId="179" formatCode="&quot;$&quot;* _(#,##0_);&quot;$&quot;* \(#,##0\);&quot;$&quot;* _(\-_)"/>
    <numFmt numFmtId="180" formatCode="[$-C09]dd\ mmm\ yy;@"/>
    <numFmt numFmtId="181" formatCode="mmm\ yy"/>
    <numFmt numFmtId="182" formatCode="[$-C09]d\ mmm\ yy;@"/>
    <numFmt numFmtId="183" formatCode="_-* #,##0_-;\(#,##0\)_-;_-* &quot;-&quot;_-;_-@_-"/>
  </numFmts>
  <fonts count="4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"/>
    </font>
    <font>
      <sz val="11"/>
      <color theme="1"/>
      <name val="Arial "/>
    </font>
    <font>
      <sz val="9"/>
      <color theme="1"/>
      <name val="Arail"/>
    </font>
    <font>
      <b/>
      <sz val="9"/>
      <color theme="1"/>
      <name val="Arail"/>
    </font>
    <font>
      <sz val="8"/>
      <color theme="1"/>
      <name val="Arial"/>
      <family val="2"/>
    </font>
    <font>
      <i/>
      <sz val="10"/>
      <color theme="8" tint="-0.49998474074526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8" tint="-0.499984740745262"/>
      </bottom>
      <diagonal/>
    </border>
    <border>
      <left/>
      <right/>
      <top style="thin">
        <color theme="0" tint="-0.499984740745262"/>
      </top>
      <bottom style="thin">
        <color theme="8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2" fontId="23" fillId="0" borderId="0" applyFill="0" applyBorder="0" applyProtection="0">
      <alignment horizontal="center"/>
    </xf>
    <xf numFmtId="181" fontId="24" fillId="0" borderId="0" applyFill="0" applyBorder="0" applyProtection="0">
      <alignment horizontal="center"/>
    </xf>
    <xf numFmtId="170" fontId="9" fillId="5" borderId="4" applyAlignment="0"/>
    <xf numFmtId="167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71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71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2" fontId="8" fillId="0" borderId="0" applyFill="0" applyBorder="0">
      <alignment horizontal="right" vertical="center"/>
    </xf>
    <xf numFmtId="173" fontId="8" fillId="0" borderId="0" applyFill="0" applyBorder="0">
      <alignment horizontal="right" vertical="center"/>
    </xf>
    <xf numFmtId="174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5" fontId="16" fillId="3" borderId="1"/>
  </cellStyleXfs>
  <cellXfs count="131">
    <xf numFmtId="0" fontId="0" fillId="0" borderId="0" xfId="0"/>
    <xf numFmtId="167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9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70" fontId="9" fillId="5" borderId="4" xfId="18"/>
    <xf numFmtId="167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4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41" fontId="0" fillId="0" borderId="0" xfId="2" applyFont="1"/>
    <xf numFmtId="171" fontId="0" fillId="0" borderId="0" xfId="26" applyFont="1"/>
    <xf numFmtId="9" fontId="0" fillId="0" borderId="0" xfId="5" applyFont="1"/>
    <xf numFmtId="167" fontId="2" fillId="10" borderId="2" xfId="0" applyNumberFormat="1" applyFont="1" applyFill="1" applyBorder="1" applyAlignment="1" applyProtection="1">
      <alignment horizontal="center"/>
      <protection locked="0"/>
    </xf>
    <xf numFmtId="182" fontId="23" fillId="0" borderId="0" xfId="16">
      <alignment horizontal="center"/>
    </xf>
    <xf numFmtId="181" fontId="24" fillId="0" borderId="0" xfId="17">
      <alignment horizontal="center"/>
    </xf>
    <xf numFmtId="0" fontId="3" fillId="0" borderId="0" xfId="15"/>
    <xf numFmtId="167" fontId="16" fillId="3" borderId="1" xfId="10" applyNumberFormat="1" applyProtection="1">
      <protection locked="0"/>
    </xf>
    <xf numFmtId="168" fontId="16" fillId="3" borderId="1" xfId="10" applyNumberFormat="1"/>
    <xf numFmtId="175" fontId="16" fillId="3" borderId="1" xfId="41"/>
    <xf numFmtId="41" fontId="25" fillId="4" borderId="4" xfId="14" applyNumberFormat="1">
      <protection locked="0"/>
    </xf>
    <xf numFmtId="176" fontId="0" fillId="0" borderId="0" xfId="2" applyNumberFormat="1" applyFont="1"/>
    <xf numFmtId="177" fontId="0" fillId="0" borderId="0" xfId="1" applyNumberFormat="1" applyFont="1"/>
    <xf numFmtId="178" fontId="0" fillId="0" borderId="0" xfId="3" applyNumberFormat="1" applyFont="1"/>
    <xf numFmtId="179" fontId="0" fillId="0" borderId="0" xfId="4" applyNumberFormat="1" applyFont="1"/>
    <xf numFmtId="180" fontId="23" fillId="0" borderId="0" xfId="16" applyNumberFormat="1">
      <alignment horizontal="center"/>
    </xf>
    <xf numFmtId="180" fontId="26" fillId="0" borderId="3" xfId="13" applyNumberForma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0" fillId="0" borderId="0" xfId="34" applyAlignment="1">
      <alignment horizontal="center"/>
    </xf>
    <xf numFmtId="1" fontId="0" fillId="0" borderId="0" xfId="2" applyNumberFormat="1" applyFont="1"/>
    <xf numFmtId="41" fontId="0" fillId="0" borderId="0" xfId="0" applyNumberFormat="1"/>
    <xf numFmtId="41" fontId="26" fillId="7" borderId="2" xfId="27" applyNumberFormat="1"/>
    <xf numFmtId="164" fontId="26" fillId="0" borderId="3" xfId="13" quotePrefix="1" applyNumberFormat="1">
      <alignment horizontal="center"/>
    </xf>
    <xf numFmtId="9" fontId="28" fillId="6" borderId="5" xfId="5" applyFont="1" applyFill="1" applyBorder="1"/>
    <xf numFmtId="0" fontId="0" fillId="0" borderId="0" xfId="0"/>
    <xf numFmtId="41" fontId="25" fillId="4" borderId="4" xfId="2" applyFont="1" applyFill="1" applyBorder="1" applyProtection="1">
      <protection locked="0"/>
    </xf>
    <xf numFmtId="9" fontId="25" fillId="4" borderId="4" xfId="5" applyFont="1" applyFill="1" applyBorder="1" applyProtection="1">
      <protection locked="0"/>
    </xf>
    <xf numFmtId="9" fontId="28" fillId="6" borderId="5" xfId="21" applyNumberFormat="1"/>
    <xf numFmtId="9" fontId="26" fillId="7" borderId="2" xfId="27" applyNumberFormat="1" applyProtection="1">
      <protection locked="0"/>
    </xf>
    <xf numFmtId="41" fontId="26" fillId="0" borderId="3" xfId="13" applyNumberFormat="1" applyAlignment="1"/>
    <xf numFmtId="0" fontId="24" fillId="0" borderId="0" xfId="0" applyFont="1"/>
    <xf numFmtId="10" fontId="28" fillId="6" borderId="5" xfId="21" applyNumberFormat="1"/>
    <xf numFmtId="10" fontId="25" fillId="4" borderId="4" xfId="5" applyNumberFormat="1" applyFont="1" applyFill="1" applyBorder="1" applyProtection="1">
      <protection locked="0"/>
    </xf>
    <xf numFmtId="0" fontId="0" fillId="0" borderId="0" xfId="0"/>
    <xf numFmtId="171" fontId="24" fillId="0" borderId="7" xfId="26" applyFont="1" applyBorder="1"/>
    <xf numFmtId="171" fontId="24" fillId="0" borderId="13" xfId="26" applyFont="1" applyBorder="1"/>
    <xf numFmtId="183" fontId="33" fillId="0" borderId="0" xfId="1" applyNumberFormat="1" applyFont="1"/>
    <xf numFmtId="183" fontId="34" fillId="0" borderId="0" xfId="1" applyNumberFormat="1" applyFont="1"/>
    <xf numFmtId="0" fontId="24" fillId="0" borderId="0" xfId="0" applyFont="1" applyBorder="1"/>
    <xf numFmtId="171" fontId="0" fillId="0" borderId="0" xfId="26" applyFont="1" applyBorder="1"/>
    <xf numFmtId="0" fontId="0" fillId="0" borderId="0" xfId="0" applyBorder="1"/>
    <xf numFmtId="171" fontId="24" fillId="0" borderId="0" xfId="26" applyFont="1" applyBorder="1"/>
    <xf numFmtId="171" fontId="23" fillId="0" borderId="0" xfId="26" applyFont="1" applyBorder="1"/>
    <xf numFmtId="171" fontId="0" fillId="0" borderId="0" xfId="0" applyNumberFormat="1"/>
    <xf numFmtId="0" fontId="0" fillId="0" borderId="0" xfId="0"/>
    <xf numFmtId="0" fontId="0" fillId="0" borderId="0" xfId="0" applyFont="1"/>
    <xf numFmtId="183" fontId="35" fillId="0" borderId="0" xfId="1" applyNumberFormat="1" applyFont="1"/>
    <xf numFmtId="0" fontId="36" fillId="0" borderId="0" xfId="0" applyFont="1"/>
    <xf numFmtId="183" fontId="36" fillId="0" borderId="0" xfId="1" applyNumberFormat="1" applyFont="1"/>
    <xf numFmtId="183" fontId="37" fillId="0" borderId="0" xfId="1" applyNumberFormat="1" applyFont="1"/>
    <xf numFmtId="0" fontId="37" fillId="0" borderId="0" xfId="0" applyFont="1"/>
    <xf numFmtId="171" fontId="0" fillId="0" borderId="7" xfId="23" applyNumberFormat="1" applyFont="1"/>
    <xf numFmtId="171" fontId="24" fillId="0" borderId="7" xfId="23" applyNumberFormat="1" applyFont="1"/>
    <xf numFmtId="0" fontId="38" fillId="0" borderId="0" xfId="0" applyFont="1"/>
    <xf numFmtId="41" fontId="24" fillId="0" borderId="0" xfId="2" applyFont="1"/>
    <xf numFmtId="41" fontId="26" fillId="7" borderId="2" xfId="27" applyNumberFormat="1" applyAlignment="1"/>
    <xf numFmtId="171" fontId="0" fillId="0" borderId="6" xfId="22" applyNumberFormat="1" applyFont="1"/>
    <xf numFmtId="41" fontId="24" fillId="0" borderId="0" xfId="0" applyNumberFormat="1" applyFont="1"/>
    <xf numFmtId="0" fontId="0" fillId="0" borderId="0" xfId="0"/>
    <xf numFmtId="0" fontId="0" fillId="0" borderId="0" xfId="0"/>
    <xf numFmtId="171" fontId="24" fillId="0" borderId="0" xfId="0" applyNumberFormat="1" applyFont="1"/>
    <xf numFmtId="0" fontId="0" fillId="0" borderId="0" xfId="0"/>
    <xf numFmtId="41" fontId="24" fillId="0" borderId="0" xfId="2" applyFont="1" applyAlignment="1">
      <alignment horizontal="center"/>
    </xf>
    <xf numFmtId="0" fontId="0" fillId="0" borderId="0" xfId="0"/>
    <xf numFmtId="41" fontId="25" fillId="4" borderId="4" xfId="14" applyNumberFormat="1" applyAlignment="1">
      <protection locked="0"/>
    </xf>
    <xf numFmtId="1" fontId="28" fillId="6" borderId="5" xfId="21" applyNumberForma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9" fontId="26" fillId="0" borderId="3" xfId="5" applyFont="1" applyBorder="1" applyAlignment="1"/>
    <xf numFmtId="10" fontId="26" fillId="0" borderId="3" xfId="5" applyNumberFormat="1" applyFont="1" applyBorder="1" applyAlignment="1"/>
    <xf numFmtId="171" fontId="0" fillId="8" borderId="5" xfId="32" applyNumberFormat="1" applyFont="1"/>
    <xf numFmtId="171" fontId="24" fillId="8" borderId="5" xfId="32" applyNumberFormat="1" applyFont="1"/>
    <xf numFmtId="9" fontId="39" fillId="0" borderId="0" xfId="5" applyFont="1"/>
    <xf numFmtId="171" fontId="25" fillId="4" borderId="4" xfId="14" applyNumberFormat="1" applyAlignment="1">
      <protection locked="0"/>
    </xf>
    <xf numFmtId="171" fontId="26" fillId="7" borderId="2" xfId="27" applyNumberFormat="1"/>
    <xf numFmtId="171" fontId="24" fillId="0" borderId="7" xfId="2" applyNumberFormat="1" applyFont="1" applyBorder="1"/>
    <xf numFmtId="171" fontId="26" fillId="7" borderId="2" xfId="27" applyNumberFormat="1" applyAlignment="1"/>
    <xf numFmtId="171" fontId="24" fillId="0" borderId="13" xfId="2" applyNumberFormat="1" applyFont="1" applyBorder="1"/>
    <xf numFmtId="167" fontId="2" fillId="12" borderId="2" xfId="19" applyFill="1">
      <alignment horizontal="center"/>
      <protection locked="0"/>
    </xf>
    <xf numFmtId="171" fontId="28" fillId="6" borderId="5" xfId="21" applyNumberFormat="1"/>
    <xf numFmtId="171" fontId="0" fillId="0" borderId="0" xfId="2" applyNumberFormat="1" applyFont="1"/>
    <xf numFmtId="171" fontId="28" fillId="6" borderId="5" xfId="21" applyNumberFormat="1" applyAlignment="1"/>
    <xf numFmtId="171" fontId="0" fillId="0" borderId="7" xfId="2" applyNumberFormat="1" applyFont="1" applyBorder="1"/>
    <xf numFmtId="171" fontId="28" fillId="6" borderId="5" xfId="2" applyNumberFormat="1" applyFont="1" applyFill="1" applyBorder="1"/>
    <xf numFmtId="171" fontId="9" fillId="5" borderId="4" xfId="18" applyNumberFormat="1"/>
    <xf numFmtId="0" fontId="26" fillId="7" borderId="2" xfId="27" applyAlignment="1" applyProtection="1">
      <alignment horizontal="center"/>
      <protection locked="0"/>
    </xf>
    <xf numFmtId="41" fontId="26" fillId="0" borderId="3" xfId="13" applyNumberFormat="1" applyAlignment="1">
      <alignment horizontal="center"/>
    </xf>
    <xf numFmtId="41" fontId="28" fillId="6" borderId="5" xfId="21" applyNumberFormat="1"/>
    <xf numFmtId="0" fontId="13" fillId="11" borderId="0" xfId="33" applyAlignment="1">
      <alignment horizontal="left"/>
    </xf>
    <xf numFmtId="0" fontId="26" fillId="0" borderId="14" xfId="13" applyBorder="1" applyAlignment="1">
      <alignment horizontal="left"/>
    </xf>
    <xf numFmtId="0" fontId="26" fillId="0" borderId="15" xfId="13" applyBorder="1" applyAlignment="1">
      <alignment horizontal="left"/>
    </xf>
    <xf numFmtId="0" fontId="26" fillId="0" borderId="16" xfId="13" applyBorder="1" applyAlignment="1">
      <alignment horizontal="left"/>
    </xf>
    <xf numFmtId="0" fontId="25" fillId="4" borderId="17" xfId="14" applyBorder="1" applyAlignment="1">
      <alignment horizontal="left"/>
      <protection locked="0"/>
    </xf>
    <xf numFmtId="0" fontId="25" fillId="4" borderId="18" xfId="14" applyBorder="1" applyAlignment="1">
      <alignment horizontal="left"/>
      <protection locked="0"/>
    </xf>
    <xf numFmtId="0" fontId="25" fillId="4" borderId="19" xfId="14" applyBorder="1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21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3"/>
  <sheetViews>
    <sheetView showGridLines="0" tabSelected="1" zoomScaleNormal="100" workbookViewId="0"/>
  </sheetViews>
  <sheetFormatPr defaultRowHeight="12"/>
  <cols>
    <col min="3" max="4" width="3.7109375" customWidth="1"/>
  </cols>
  <sheetData>
    <row r="1" spans="1:19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>
      <c r="A3" s="101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19" ht="20.25">
      <c r="A5" s="102"/>
      <c r="B5" s="102"/>
      <c r="C5" s="12" t="str">
        <f>Client_Name</f>
        <v>SumProduct Pty Limited</v>
      </c>
      <c r="D5" s="7"/>
      <c r="E5" s="7"/>
      <c r="F5" s="7"/>
      <c r="G5" s="7"/>
      <c r="H5" s="7"/>
      <c r="I5" s="7"/>
      <c r="J5" s="7"/>
      <c r="K5" s="102"/>
      <c r="L5" s="102"/>
      <c r="M5" s="102"/>
      <c r="N5" s="102"/>
      <c r="O5" s="102"/>
      <c r="P5" s="102"/>
      <c r="Q5" s="102"/>
      <c r="R5" s="102"/>
      <c r="S5" s="102"/>
    </row>
    <row r="6" spans="1:19" ht="18">
      <c r="A6" s="102"/>
      <c r="B6" s="102"/>
      <c r="C6" s="14" t="str">
        <f ca="1">Model_Name</f>
        <v>SP Simple Example Financial Statement Model.xlsx</v>
      </c>
      <c r="D6" s="7"/>
      <c r="E6" s="7"/>
      <c r="F6" s="7"/>
      <c r="G6" s="7"/>
      <c r="H6" s="7"/>
      <c r="I6" s="7"/>
      <c r="J6" s="7"/>
      <c r="K6" s="102"/>
      <c r="L6" s="102"/>
      <c r="M6" s="102"/>
      <c r="N6" s="102"/>
      <c r="O6" s="102"/>
      <c r="P6" s="102"/>
      <c r="Q6" s="102"/>
      <c r="R6" s="102"/>
      <c r="S6" s="102"/>
    </row>
    <row r="7" spans="1:19" ht="12.75">
      <c r="A7" s="102"/>
      <c r="B7" s="102"/>
      <c r="C7" s="7"/>
      <c r="D7" s="7"/>
      <c r="E7" s="7"/>
      <c r="F7" s="7"/>
      <c r="G7" s="7"/>
      <c r="H7" s="7"/>
      <c r="I7" s="7"/>
      <c r="J7" s="7"/>
      <c r="K7" s="102"/>
      <c r="L7" s="102"/>
      <c r="M7" s="102"/>
      <c r="N7" s="102"/>
      <c r="O7" s="102"/>
      <c r="P7" s="102"/>
      <c r="Q7" s="102"/>
      <c r="R7" s="102"/>
      <c r="S7" s="102"/>
    </row>
    <row r="8" spans="1:19" ht="12.75">
      <c r="A8" s="102"/>
      <c r="B8" s="102"/>
      <c r="C8" s="7"/>
      <c r="D8" s="7"/>
      <c r="E8" s="7"/>
      <c r="F8" s="7"/>
      <c r="G8" s="7"/>
      <c r="H8" s="7"/>
      <c r="I8" s="7"/>
      <c r="J8" s="7"/>
      <c r="K8" s="102"/>
      <c r="L8" s="102"/>
      <c r="M8" s="102"/>
      <c r="N8" s="102"/>
      <c r="O8" s="102"/>
      <c r="P8" s="102"/>
      <c r="Q8" s="102"/>
      <c r="R8" s="102"/>
      <c r="S8" s="102"/>
    </row>
    <row r="9" spans="1:19" ht="12.75">
      <c r="A9" s="102"/>
      <c r="B9" s="102"/>
      <c r="C9" s="7"/>
      <c r="D9" s="7"/>
      <c r="E9" s="7"/>
      <c r="F9" s="7"/>
      <c r="G9" s="7"/>
      <c r="H9" s="7"/>
      <c r="I9" s="7"/>
      <c r="J9" s="7"/>
      <c r="K9" s="102"/>
      <c r="L9" s="102"/>
      <c r="M9" s="102"/>
      <c r="N9" s="102"/>
      <c r="O9" s="102"/>
      <c r="P9" s="102"/>
      <c r="Q9" s="102"/>
      <c r="R9" s="102"/>
      <c r="S9" s="102"/>
    </row>
    <row r="10" spans="1:19" ht="12.75">
      <c r="A10" s="102"/>
      <c r="B10" s="102"/>
      <c r="C10" s="7"/>
      <c r="D10" s="7"/>
      <c r="E10" s="7"/>
      <c r="F10" s="7"/>
      <c r="G10" s="7"/>
      <c r="H10" s="7"/>
      <c r="I10" s="7"/>
      <c r="J10" s="7"/>
      <c r="K10" s="102"/>
      <c r="L10" s="102"/>
      <c r="M10" s="102"/>
      <c r="N10" s="102"/>
      <c r="O10" s="102"/>
      <c r="P10" s="102"/>
      <c r="Q10" s="102"/>
      <c r="R10" s="102"/>
      <c r="S10" s="102"/>
    </row>
    <row r="11" spans="1:19" ht="15">
      <c r="A11" s="102"/>
      <c r="B11" s="102"/>
      <c r="C11" s="7"/>
      <c r="D11" s="7"/>
      <c r="E11" s="7"/>
      <c r="F11" s="7"/>
      <c r="G11" s="7"/>
      <c r="H11" s="7"/>
      <c r="I11" s="7"/>
      <c r="J11" s="7"/>
      <c r="K11" s="102"/>
      <c r="L11" s="102"/>
      <c r="M11" s="102"/>
      <c r="N11" s="102"/>
      <c r="O11" s="102"/>
      <c r="P11" s="102"/>
      <c r="Q11" s="102"/>
      <c r="R11" s="102"/>
      <c r="S11" s="38"/>
    </row>
    <row r="12" spans="1:19" ht="12.75">
      <c r="A12" s="102"/>
      <c r="B12" s="102"/>
      <c r="C12" s="7"/>
      <c r="D12" s="7"/>
      <c r="E12" s="7"/>
      <c r="F12" s="7"/>
      <c r="G12" s="7"/>
      <c r="H12" s="7"/>
      <c r="I12" s="7"/>
      <c r="J12" s="7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12.75">
      <c r="A13" s="102"/>
      <c r="B13" s="102"/>
      <c r="C13" s="7"/>
      <c r="D13" s="7"/>
      <c r="E13" s="7"/>
      <c r="F13" s="7"/>
      <c r="G13" s="7"/>
      <c r="H13" s="7"/>
      <c r="I13" s="7"/>
      <c r="J13" s="7"/>
      <c r="K13" s="102"/>
      <c r="L13" s="102"/>
      <c r="M13" s="102"/>
      <c r="N13" s="102"/>
      <c r="O13" s="102"/>
      <c r="P13" s="102"/>
      <c r="Q13" s="102"/>
      <c r="R13" s="102"/>
      <c r="S13" s="102"/>
    </row>
    <row r="14" spans="1:19" ht="12.75">
      <c r="A14" s="102"/>
      <c r="B14" s="102"/>
      <c r="C14" s="8" t="s">
        <v>19</v>
      </c>
      <c r="D14" s="9"/>
      <c r="E14" s="7"/>
      <c r="F14" s="7"/>
      <c r="G14" s="7"/>
      <c r="H14" s="7"/>
      <c r="I14" s="7"/>
      <c r="J14" s="7"/>
      <c r="K14" s="102"/>
      <c r="L14" s="102"/>
      <c r="M14" s="102"/>
      <c r="N14" s="102"/>
      <c r="O14" s="102"/>
      <c r="P14" s="102"/>
      <c r="Q14" s="102"/>
      <c r="R14" s="102"/>
      <c r="S14" s="102"/>
    </row>
    <row r="15" spans="1:19" s="102" customFormat="1" ht="12.75">
      <c r="C15" s="8" t="s">
        <v>260</v>
      </c>
      <c r="D15" s="9"/>
      <c r="E15" s="7"/>
      <c r="F15" s="7"/>
      <c r="G15" s="7"/>
      <c r="H15" s="7"/>
      <c r="I15" s="7"/>
      <c r="J15" s="7"/>
    </row>
    <row r="16" spans="1:19" ht="12.75">
      <c r="A16" s="102"/>
      <c r="B16" s="102"/>
      <c r="C16" s="9"/>
      <c r="D16" s="9"/>
      <c r="E16" s="7"/>
      <c r="F16" s="7"/>
      <c r="G16" s="7"/>
      <c r="H16" s="7"/>
      <c r="I16" s="7"/>
      <c r="J16" s="7"/>
      <c r="K16" s="102"/>
      <c r="L16" s="102"/>
      <c r="M16" s="102"/>
      <c r="N16" s="102"/>
      <c r="O16" s="102"/>
      <c r="P16" s="102"/>
      <c r="Q16" s="102"/>
      <c r="R16" s="102"/>
      <c r="S16" s="102"/>
    </row>
    <row r="17" spans="1:19" ht="12.75">
      <c r="A17" s="102"/>
      <c r="B17" s="102"/>
      <c r="C17" s="8" t="s">
        <v>20</v>
      </c>
      <c r="D17" s="9"/>
      <c r="E17" s="7"/>
      <c r="F17" s="7"/>
      <c r="G17" s="7"/>
      <c r="H17" s="7"/>
      <c r="I17" s="7"/>
      <c r="J17" s="7"/>
      <c r="K17" s="102"/>
      <c r="L17" s="102"/>
      <c r="M17" s="102"/>
      <c r="N17" s="102"/>
      <c r="O17" s="102"/>
      <c r="P17" s="102"/>
      <c r="Q17" s="102"/>
      <c r="R17" s="102"/>
      <c r="S17" s="102"/>
    </row>
    <row r="18" spans="1:19" ht="12.75">
      <c r="A18" s="102"/>
      <c r="B18" s="102"/>
      <c r="C18" s="100" t="s">
        <v>262</v>
      </c>
      <c r="D18" s="100"/>
      <c r="E18" s="100"/>
      <c r="F18" s="100"/>
      <c r="G18" s="100"/>
      <c r="H18" s="100"/>
      <c r="I18" s="100"/>
      <c r="J18" s="100"/>
      <c r="K18" s="102"/>
      <c r="L18" s="102"/>
      <c r="M18" s="102"/>
      <c r="N18" s="102"/>
      <c r="O18" s="102"/>
      <c r="P18" s="102"/>
      <c r="Q18" s="102"/>
      <c r="R18" s="102"/>
      <c r="S18" s="102"/>
    </row>
    <row r="19" spans="1:19" s="102" customFormat="1" ht="12.75">
      <c r="C19" s="100" t="s">
        <v>266</v>
      </c>
      <c r="D19" s="100"/>
      <c r="E19" s="100"/>
      <c r="F19" s="100"/>
      <c r="G19" s="100"/>
      <c r="H19" s="100"/>
      <c r="I19" s="100"/>
      <c r="J19" s="100"/>
    </row>
    <row r="20" spans="1:19" ht="12.75">
      <c r="A20" s="102"/>
      <c r="B20" s="102"/>
      <c r="C20" s="100" t="s">
        <v>267</v>
      </c>
      <c r="D20" s="9"/>
      <c r="E20" s="7"/>
      <c r="F20" s="7"/>
      <c r="G20" s="7"/>
      <c r="H20" s="7"/>
      <c r="I20" s="7"/>
      <c r="J20" s="7"/>
      <c r="K20" s="102"/>
      <c r="L20" s="102"/>
      <c r="M20" s="102"/>
      <c r="N20" s="102"/>
      <c r="O20" s="102"/>
      <c r="P20" s="102"/>
      <c r="Q20" s="102"/>
      <c r="R20" s="102"/>
      <c r="S20" s="102"/>
    </row>
    <row r="21" spans="1:19" ht="12.75">
      <c r="A21" s="102"/>
      <c r="B21" s="102"/>
      <c r="C21" s="100"/>
      <c r="D21" s="9"/>
      <c r="E21" s="7"/>
      <c r="F21" s="7"/>
      <c r="G21" s="7"/>
      <c r="H21" s="7"/>
      <c r="I21" s="7"/>
      <c r="J21" s="7"/>
      <c r="K21" s="102"/>
      <c r="L21" s="102"/>
      <c r="M21" s="102"/>
      <c r="N21" s="102"/>
      <c r="O21" s="102"/>
      <c r="P21" s="102"/>
      <c r="Q21" s="102"/>
      <c r="R21" s="102"/>
      <c r="S21" s="102"/>
    </row>
    <row r="22" spans="1:19" ht="12.75">
      <c r="A22" s="102"/>
      <c r="B22" s="102"/>
      <c r="C22" s="100" t="s">
        <v>21</v>
      </c>
      <c r="D22" s="9"/>
      <c r="E22" s="7"/>
      <c r="F22" s="7"/>
      <c r="G22" s="101" t="s">
        <v>22</v>
      </c>
      <c r="H22" s="101"/>
      <c r="I22" s="101"/>
      <c r="J22" s="7"/>
      <c r="K22" s="102"/>
      <c r="L22" s="102"/>
      <c r="M22" s="102"/>
      <c r="N22" s="102"/>
      <c r="O22" s="102"/>
      <c r="P22" s="102"/>
      <c r="Q22" s="102"/>
      <c r="R22" s="102"/>
      <c r="S22" s="102"/>
    </row>
    <row r="23" spans="1:19" ht="12.75">
      <c r="A23" s="102"/>
      <c r="B23" s="102"/>
      <c r="C23" s="100" t="s">
        <v>23</v>
      </c>
      <c r="D23" s="9"/>
      <c r="E23" s="7"/>
      <c r="F23" s="7"/>
      <c r="G23" s="101" t="s">
        <v>24</v>
      </c>
      <c r="H23" s="101"/>
      <c r="I23" s="101"/>
      <c r="J23" s="7"/>
      <c r="K23" s="102"/>
      <c r="L23" s="102"/>
      <c r="M23" s="102"/>
      <c r="N23" s="102"/>
      <c r="O23" s="102"/>
      <c r="P23" s="102"/>
      <c r="Q23" s="102"/>
      <c r="R23" s="102"/>
      <c r="S23" s="102"/>
    </row>
  </sheetData>
  <hyperlinks>
    <hyperlink ref="G22" r:id="rId1" xr:uid="{00000000-0004-0000-0000-000000000000}"/>
    <hyperlink ref="G23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/>
  <cols>
    <col min="1" max="5" width="3.7109375" customWidth="1"/>
    <col min="6" max="6" width="17.7109375" customWidth="1"/>
  </cols>
  <sheetData>
    <row r="1" spans="1:12" ht="20.25">
      <c r="A1" s="12" t="s">
        <v>1</v>
      </c>
      <c r="F1" s="11"/>
      <c r="G1" s="11"/>
    </row>
    <row r="2" spans="1:12" ht="18">
      <c r="A2" s="14" t="str">
        <f ca="1">Model_Name</f>
        <v>SP Simple Example Financial Statement Model.xlsx</v>
      </c>
    </row>
    <row r="3" spans="1:12">
      <c r="A3" s="10" t="s">
        <v>1</v>
      </c>
      <c r="B3" s="10"/>
      <c r="C3" s="10"/>
      <c r="D3" s="10"/>
      <c r="E3" s="10"/>
    </row>
    <row r="4" spans="1:12" ht="14.25">
      <c r="E4" t="s">
        <v>2</v>
      </c>
      <c r="G4" s="22">
        <f ca="1">Overall_Error_Check</f>
        <v>0</v>
      </c>
    </row>
    <row r="7" spans="1:12" ht="16.5" thickBot="1">
      <c r="B7" s="41">
        <v>1</v>
      </c>
      <c r="C7" s="41" t="s">
        <v>25</v>
      </c>
      <c r="D7" s="41"/>
      <c r="E7" s="41"/>
      <c r="F7" s="41"/>
      <c r="G7" s="41"/>
      <c r="H7" s="41"/>
      <c r="I7" s="41"/>
      <c r="J7" s="41"/>
      <c r="K7" s="41"/>
      <c r="L7" s="41"/>
    </row>
    <row r="8" spans="1:12" ht="12.75" thickTop="1"/>
    <row r="9" spans="1:12">
      <c r="F9" s="101" t="s">
        <v>26</v>
      </c>
    </row>
    <row r="10" spans="1:12">
      <c r="F10" s="101" t="s">
        <v>27</v>
      </c>
    </row>
    <row r="11" spans="1:12">
      <c r="F11" s="101" t="s">
        <v>0</v>
      </c>
    </row>
    <row r="12" spans="1:12">
      <c r="F12" s="101" t="s">
        <v>118</v>
      </c>
    </row>
    <row r="13" spans="1:12">
      <c r="F13" s="101" t="s">
        <v>261</v>
      </c>
    </row>
    <row r="14" spans="1:12" s="102" customFormat="1">
      <c r="E14"/>
      <c r="F14" s="101" t="s">
        <v>70</v>
      </c>
      <c r="G14"/>
    </row>
    <row r="15" spans="1:12">
      <c r="F15" s="101" t="s">
        <v>66</v>
      </c>
    </row>
    <row r="16" spans="1:12">
      <c r="F16" s="101"/>
    </row>
  </sheetData>
  <conditionalFormatting sqref="G4">
    <cfRule type="cellIs" dxfId="17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423E86D6-FDA6-4C71-B907-F7AF9979603F}"/>
    <hyperlink ref="F10" location="HL_3" display="Style Guide" xr:uid="{4DC481D7-97EF-4C35-940F-652CBF753F7E}"/>
    <hyperlink ref="F11" location="HL_4" display="Model Parameters" xr:uid="{88134689-22CA-4DBC-8D95-A014BF3C6DDE}"/>
    <hyperlink ref="F14" location="HL_5" display="Timing" xr:uid="{283690DA-3EBE-4414-8602-AF9394943E04}"/>
    <hyperlink ref="F13" location="HL_6" display="Three Way Statements" xr:uid="{CB37F616-1C4C-4896-8ABC-BA0779ED1062}"/>
    <hyperlink ref="F15" location="HL_9" display="Error Checks" xr:uid="{45366088-9FAF-4860-AF2F-B7DCC9FEB0AA}"/>
    <hyperlink ref="F12" location="HL_7" display="Calculation" xr:uid="{5A252B40-3124-4D75-BB06-5DCCB6D0E546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9.140625" defaultRowHeight="12" outlineLevelRow="1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9.140625" customWidth="1"/>
  </cols>
  <sheetData>
    <row r="1" spans="1:15" ht="20.25">
      <c r="A1" s="12" t="str">
        <f ca="1">IF(ISERROR(RIGHT(CELL("filename",A1),LEN(CELL("filename",A1))-FIND("]",CELL("filename",A1)))),
"",
RIGHT(CELL("filename",A1),LEN(CELL("filename",A1))-FIND("]",CELL("filename",A1))))</f>
        <v>Style Guide</v>
      </c>
      <c r="B1" s="102"/>
      <c r="C1" s="102"/>
      <c r="D1" s="102"/>
      <c r="E1" s="102"/>
      <c r="F1" s="102"/>
      <c r="G1" s="102"/>
      <c r="H1" s="102"/>
      <c r="I1" s="102"/>
      <c r="J1" s="102"/>
      <c r="K1" s="101"/>
      <c r="L1" s="102"/>
      <c r="M1" s="102"/>
      <c r="N1" s="102"/>
      <c r="O1" s="102"/>
    </row>
    <row r="2" spans="1:15" ht="18">
      <c r="A2" s="14" t="str">
        <f ca="1">Model_Name</f>
        <v>SP Simple Example Financial Statement Model.xlsx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>
      <c r="A3" s="101" t="s">
        <v>1</v>
      </c>
      <c r="B3" s="101"/>
      <c r="C3" s="101"/>
      <c r="D3" s="101"/>
      <c r="E3" s="101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4.25">
      <c r="A4" s="102"/>
      <c r="B4" s="102"/>
      <c r="C4" s="102"/>
      <c r="D4" s="102"/>
      <c r="E4" s="102" t="s">
        <v>2</v>
      </c>
      <c r="F4" s="102"/>
      <c r="G4" s="102"/>
      <c r="H4" s="102"/>
      <c r="I4" s="1">
        <f ca="1">Overall_Error_Check</f>
        <v>0</v>
      </c>
      <c r="J4" s="102"/>
      <c r="K4" s="102"/>
      <c r="L4" s="102"/>
      <c r="M4" s="102"/>
      <c r="N4" s="102"/>
      <c r="O4" s="102"/>
    </row>
    <row r="5" spans="1:1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ht="16.5" thickBot="1">
      <c r="A6" s="102"/>
      <c r="B6" s="41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  <c r="N6" s="102"/>
      <c r="O6" s="102"/>
    </row>
    <row r="7" spans="1:15" ht="12.75" outlineLevel="1" thickTop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5" outlineLevel="1">
      <c r="A8" s="102"/>
      <c r="B8" s="102"/>
      <c r="C8" s="124" t="s">
        <v>29</v>
      </c>
      <c r="D8" s="103"/>
      <c r="E8" s="103"/>
      <c r="F8" s="103"/>
      <c r="G8" s="103"/>
      <c r="H8" s="103"/>
      <c r="I8" s="103" t="s">
        <v>30</v>
      </c>
      <c r="J8" s="103"/>
      <c r="K8" s="103" t="s">
        <v>31</v>
      </c>
      <c r="L8" s="102"/>
      <c r="M8" s="102"/>
      <c r="N8" s="102"/>
      <c r="O8" s="102"/>
    </row>
    <row r="9" spans="1:15" outlineLevel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5"/>
      <c r="L9" s="102"/>
      <c r="M9" s="102"/>
      <c r="N9" s="102"/>
      <c r="O9" s="102"/>
    </row>
    <row r="10" spans="1:15" ht="20.25" outlineLevel="1">
      <c r="A10" s="102"/>
      <c r="B10" s="102"/>
      <c r="C10" s="102" t="s">
        <v>32</v>
      </c>
      <c r="D10" s="102"/>
      <c r="E10" s="102"/>
      <c r="F10" s="102"/>
      <c r="G10" s="102"/>
      <c r="H10" s="102"/>
      <c r="I10" s="12" t="str">
        <f>C10</f>
        <v>Sheet Title</v>
      </c>
      <c r="J10" s="102"/>
      <c r="K10" s="13" t="s">
        <v>32</v>
      </c>
      <c r="L10" s="102"/>
      <c r="M10" s="102"/>
      <c r="N10" s="102"/>
      <c r="O10" s="102"/>
    </row>
    <row r="11" spans="1:15" ht="18" outlineLevel="1">
      <c r="A11" s="102"/>
      <c r="B11" s="102"/>
      <c r="C11" s="102" t="s">
        <v>5</v>
      </c>
      <c r="D11" s="102"/>
      <c r="E11" s="102"/>
      <c r="F11" s="102"/>
      <c r="G11" s="102"/>
      <c r="H11" s="102"/>
      <c r="I11" s="14" t="str">
        <f>C11</f>
        <v>Model Name</v>
      </c>
      <c r="J11" s="102"/>
      <c r="K11" s="13" t="s">
        <v>5</v>
      </c>
      <c r="L11" s="102"/>
      <c r="M11" s="102"/>
      <c r="N11" s="102"/>
      <c r="O11" s="102"/>
    </row>
    <row r="12" spans="1:15" outlineLevel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5"/>
      <c r="L12" s="102"/>
      <c r="M12" s="102"/>
      <c r="N12" s="102"/>
      <c r="O12" s="102"/>
    </row>
    <row r="13" spans="1:15" ht="16.5" outlineLevel="1" thickBot="1">
      <c r="A13" s="102"/>
      <c r="B13" s="102"/>
      <c r="C13" s="102" t="s">
        <v>33</v>
      </c>
      <c r="D13" s="102"/>
      <c r="E13" s="102"/>
      <c r="F13" s="102"/>
      <c r="G13" s="102"/>
      <c r="H13" s="102"/>
      <c r="I13" s="40" t="str">
        <f>C13</f>
        <v>Header 1</v>
      </c>
      <c r="J13" s="102"/>
      <c r="K13" s="13" t="s">
        <v>33</v>
      </c>
      <c r="L13" s="102"/>
      <c r="M13" s="102"/>
      <c r="N13" s="102"/>
      <c r="O13" s="102"/>
    </row>
    <row r="14" spans="1:15" ht="17.25" outlineLevel="1" thickTop="1">
      <c r="A14" s="102"/>
      <c r="B14" s="102"/>
      <c r="C14" s="102" t="s">
        <v>34</v>
      </c>
      <c r="D14" s="102"/>
      <c r="E14" s="102"/>
      <c r="F14" s="102"/>
      <c r="G14" s="102"/>
      <c r="H14" s="102"/>
      <c r="I14" s="3" t="str">
        <f>C14</f>
        <v>Header 2</v>
      </c>
      <c r="J14" s="102"/>
      <c r="K14" s="13" t="s">
        <v>34</v>
      </c>
      <c r="L14" s="102"/>
      <c r="M14" s="102"/>
      <c r="N14" s="102"/>
      <c r="O14" s="102"/>
    </row>
    <row r="15" spans="1:15" ht="15" outlineLevel="1">
      <c r="A15" s="102"/>
      <c r="B15" s="102"/>
      <c r="C15" s="102" t="s">
        <v>35</v>
      </c>
      <c r="D15" s="102"/>
      <c r="E15" s="102"/>
      <c r="F15" s="102"/>
      <c r="G15" s="102"/>
      <c r="H15" s="102"/>
      <c r="I15" s="4" t="str">
        <f>C15</f>
        <v>Header 3</v>
      </c>
      <c r="J15" s="102"/>
      <c r="K15" s="13" t="s">
        <v>35</v>
      </c>
      <c r="L15" s="102"/>
      <c r="M15" s="102"/>
      <c r="N15" s="102"/>
      <c r="O15" s="102"/>
    </row>
    <row r="16" spans="1:15" ht="15" outlineLevel="1">
      <c r="A16" s="102"/>
      <c r="B16" s="102"/>
      <c r="C16" s="102" t="s">
        <v>36</v>
      </c>
      <c r="D16" s="102"/>
      <c r="E16" s="102"/>
      <c r="F16" s="102"/>
      <c r="G16" s="102"/>
      <c r="H16" s="102"/>
      <c r="I16" s="16" t="str">
        <f>C16</f>
        <v>Header 4</v>
      </c>
      <c r="J16" s="102"/>
      <c r="K16" s="13" t="s">
        <v>36</v>
      </c>
      <c r="L16" s="102"/>
      <c r="M16" s="102"/>
      <c r="N16" s="102"/>
      <c r="O16" s="102"/>
    </row>
    <row r="17" spans="1:15" outlineLevel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5"/>
      <c r="L17" s="102"/>
      <c r="M17" s="102"/>
      <c r="N17" s="102"/>
      <c r="O17" s="102"/>
    </row>
    <row r="18" spans="1:15" ht="15" outlineLevel="1">
      <c r="A18" s="102"/>
      <c r="B18" s="102"/>
      <c r="C18" s="102" t="s">
        <v>37</v>
      </c>
      <c r="D18" s="102"/>
      <c r="E18" s="102"/>
      <c r="F18" s="102"/>
      <c r="G18" s="102"/>
      <c r="H18" s="102"/>
      <c r="I18" s="17" t="str">
        <f>C18</f>
        <v>Notes</v>
      </c>
      <c r="J18" s="102"/>
      <c r="K18" s="13" t="s">
        <v>37</v>
      </c>
      <c r="L18" s="102"/>
      <c r="M18" s="102"/>
      <c r="N18" s="102"/>
      <c r="O18" s="102"/>
    </row>
    <row r="19" spans="1:15" outlineLevel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5"/>
      <c r="L19" s="102"/>
      <c r="M19" s="102"/>
      <c r="N19" s="17"/>
      <c r="O19" s="102"/>
    </row>
    <row r="20" spans="1:15" ht="15" outlineLevel="1">
      <c r="A20" s="102"/>
      <c r="B20" s="102"/>
      <c r="C20" s="102" t="s">
        <v>38</v>
      </c>
      <c r="D20" s="102"/>
      <c r="E20" s="102"/>
      <c r="F20" s="102"/>
      <c r="G20" s="102"/>
      <c r="H20" s="102"/>
      <c r="I20" s="103" t="str">
        <f>C20</f>
        <v>Table Heading</v>
      </c>
      <c r="J20" s="102"/>
      <c r="K20" s="13" t="s">
        <v>38</v>
      </c>
      <c r="L20" s="102"/>
      <c r="M20" s="102"/>
      <c r="N20" s="102"/>
      <c r="O20" s="102"/>
    </row>
    <row r="21" spans="1:15" outlineLevel="1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</row>
    <row r="22" spans="1:15" outlineLevel="1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</row>
    <row r="23" spans="1:15" ht="16.5" thickBot="1">
      <c r="A23" s="102"/>
      <c r="B23" s="41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102"/>
      <c r="O23" s="102"/>
    </row>
    <row r="24" spans="1:15" ht="12.75" outlineLevel="1" thickTop="1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</row>
    <row r="25" spans="1:15" outlineLevel="1">
      <c r="A25" s="102"/>
      <c r="B25" s="102"/>
      <c r="C25" s="124" t="s">
        <v>29</v>
      </c>
      <c r="D25" s="103"/>
      <c r="E25" s="103"/>
      <c r="F25" s="103"/>
      <c r="G25" s="103"/>
      <c r="H25" s="103"/>
      <c r="I25" s="103" t="s">
        <v>30</v>
      </c>
      <c r="J25" s="103"/>
      <c r="K25" s="103" t="s">
        <v>31</v>
      </c>
      <c r="L25" s="102"/>
      <c r="M25" s="102"/>
      <c r="N25" s="102"/>
      <c r="O25" s="102"/>
    </row>
    <row r="26" spans="1:15" ht="15" outlineLevel="1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3"/>
      <c r="L26" s="102"/>
      <c r="M26" s="102"/>
      <c r="N26" s="102"/>
      <c r="O26" s="102"/>
    </row>
    <row r="27" spans="1:15" ht="15" outlineLevel="1">
      <c r="A27" s="102"/>
      <c r="B27" s="102"/>
      <c r="C27" s="102" t="s">
        <v>40</v>
      </c>
      <c r="D27" s="102"/>
      <c r="E27" s="102"/>
      <c r="F27" s="102"/>
      <c r="G27" s="102"/>
      <c r="H27" s="102"/>
      <c r="I27" s="18" t="s">
        <v>40</v>
      </c>
      <c r="J27" s="102"/>
      <c r="K27" s="19" t="str">
        <f>C27</f>
        <v>Assumption</v>
      </c>
      <c r="L27" s="102"/>
      <c r="M27" s="102"/>
      <c r="N27" s="102"/>
      <c r="O27" s="102"/>
    </row>
    <row r="28" spans="1:15" ht="15" outlineLevel="1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9"/>
      <c r="L28" s="102"/>
      <c r="M28" s="102"/>
      <c r="N28" s="102"/>
      <c r="O28" s="102"/>
    </row>
    <row r="29" spans="1:15" ht="15" outlineLevel="1">
      <c r="A29" s="102"/>
      <c r="B29" s="102"/>
      <c r="C29" s="102" t="s">
        <v>41</v>
      </c>
      <c r="D29" s="102"/>
      <c r="E29" s="102"/>
      <c r="F29" s="102"/>
      <c r="G29" s="102"/>
      <c r="H29" s="102"/>
      <c r="I29" s="20" t="str">
        <f>C29</f>
        <v>Constraint</v>
      </c>
      <c r="J29" s="102"/>
      <c r="K29" s="19" t="str">
        <f>C29</f>
        <v>Constraint</v>
      </c>
      <c r="L29" s="102"/>
      <c r="M29" s="102"/>
      <c r="N29" s="102"/>
      <c r="O29" s="102"/>
    </row>
    <row r="30" spans="1:15" ht="15" outlineLevel="1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9"/>
      <c r="L30" s="102"/>
      <c r="M30" s="102"/>
      <c r="N30" s="102"/>
      <c r="O30" s="102"/>
    </row>
    <row r="31" spans="1:15" ht="15" outlineLevel="1">
      <c r="A31" s="102"/>
      <c r="B31" s="102"/>
      <c r="C31" s="102" t="s">
        <v>42</v>
      </c>
      <c r="D31" s="102"/>
      <c r="E31" s="102"/>
      <c r="F31" s="102"/>
      <c r="G31" s="102"/>
      <c r="H31" s="102"/>
      <c r="I31" s="21"/>
      <c r="J31" s="102"/>
      <c r="K31" s="19" t="str">
        <f>C31</f>
        <v>Empty</v>
      </c>
      <c r="L31" s="102"/>
      <c r="M31" s="102"/>
      <c r="N31" s="102"/>
      <c r="O31" s="102"/>
    </row>
    <row r="32" spans="1:15" ht="15" outlineLevel="1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9"/>
      <c r="L32" s="102"/>
      <c r="M32" s="102"/>
      <c r="N32" s="102"/>
      <c r="O32" s="102"/>
    </row>
    <row r="33" spans="1:15" ht="15" outlineLevel="1">
      <c r="A33" s="102"/>
      <c r="B33" s="102"/>
      <c r="C33" s="102" t="s">
        <v>43</v>
      </c>
      <c r="D33" s="102"/>
      <c r="E33" s="102"/>
      <c r="F33" s="102"/>
      <c r="G33" s="102"/>
      <c r="H33" s="102"/>
      <c r="I33" s="22">
        <v>0</v>
      </c>
      <c r="J33" s="102"/>
      <c r="K33" s="19" t="str">
        <f>C33</f>
        <v>Error Check</v>
      </c>
      <c r="L33" s="102"/>
      <c r="M33" s="102"/>
      <c r="N33" s="102"/>
      <c r="O33" s="102"/>
    </row>
    <row r="34" spans="1:15" ht="15" outlineLevel="1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9"/>
      <c r="L34" s="102"/>
      <c r="M34" s="102"/>
      <c r="N34" s="102"/>
      <c r="O34" s="102"/>
    </row>
    <row r="35" spans="1:15" ht="15" outlineLevel="1">
      <c r="A35" s="102"/>
      <c r="B35" s="102"/>
      <c r="C35" s="102" t="s">
        <v>44</v>
      </c>
      <c r="D35" s="102"/>
      <c r="E35" s="102"/>
      <c r="F35" s="102"/>
      <c r="G35" s="102"/>
      <c r="H35" s="102"/>
      <c r="I35" s="101" t="s">
        <v>44</v>
      </c>
      <c r="J35" s="102"/>
      <c r="K35" s="19" t="str">
        <f>C35</f>
        <v>Hyperlink</v>
      </c>
      <c r="L35" s="102"/>
      <c r="M35" s="102"/>
      <c r="N35" s="102"/>
      <c r="O35" s="102"/>
    </row>
    <row r="36" spans="1:15" ht="15" outlineLevel="1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9"/>
      <c r="L36" s="102"/>
      <c r="M36" s="102"/>
      <c r="N36" s="102"/>
      <c r="O36" s="102"/>
    </row>
    <row r="37" spans="1:15" ht="15" outlineLevel="1">
      <c r="A37" s="102"/>
      <c r="B37" s="102"/>
      <c r="C37" s="102" t="s">
        <v>45</v>
      </c>
      <c r="D37" s="102"/>
      <c r="E37" s="102"/>
      <c r="F37" s="102"/>
      <c r="G37" s="102"/>
      <c r="H37" s="102"/>
      <c r="I37" s="23" t="str">
        <f>'Error Checks'!E12</f>
        <v>Balance Sheet has no errors</v>
      </c>
      <c r="J37" s="102"/>
      <c r="K37" s="19" t="str">
        <f>C37</f>
        <v>Internal Reference</v>
      </c>
      <c r="L37" s="102"/>
      <c r="M37" s="102"/>
      <c r="N37" s="102"/>
      <c r="O37" s="102"/>
    </row>
    <row r="38" spans="1:15" ht="15" outlineLevel="1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9"/>
      <c r="L38" s="102"/>
      <c r="M38" s="102"/>
      <c r="N38" s="102"/>
      <c r="O38" s="102"/>
    </row>
    <row r="39" spans="1:15" ht="15" outlineLevel="1">
      <c r="A39" s="102"/>
      <c r="B39" s="102"/>
      <c r="C39" s="102" t="s">
        <v>46</v>
      </c>
      <c r="D39" s="102"/>
      <c r="E39" s="102"/>
      <c r="F39" s="102"/>
      <c r="G39" s="102"/>
      <c r="H39" s="102"/>
      <c r="I39" s="24">
        <v>77</v>
      </c>
      <c r="J39" s="102"/>
      <c r="K39" s="19" t="s">
        <v>47</v>
      </c>
      <c r="L39" s="102"/>
      <c r="M39" s="102"/>
      <c r="N39" s="102"/>
      <c r="O39" s="102"/>
    </row>
    <row r="40" spans="1:15" ht="15" outlineLevel="1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9"/>
      <c r="L40" s="102"/>
      <c r="M40" s="102"/>
      <c r="N40" s="102"/>
      <c r="O40" s="102"/>
    </row>
    <row r="41" spans="1:15" ht="15" outlineLevel="1">
      <c r="A41" s="102"/>
      <c r="B41" s="102"/>
      <c r="C41" s="102" t="s">
        <v>48</v>
      </c>
      <c r="D41" s="102"/>
      <c r="E41" s="102"/>
      <c r="F41" s="102"/>
      <c r="G41" s="102"/>
      <c r="H41" s="102"/>
      <c r="I41" s="25">
        <f>I39</f>
        <v>77</v>
      </c>
      <c r="J41" s="102"/>
      <c r="K41" s="19" t="str">
        <f>C41</f>
        <v>Line Total</v>
      </c>
      <c r="L41" s="102"/>
      <c r="M41" s="102"/>
      <c r="N41" s="102"/>
      <c r="O41" s="102"/>
    </row>
    <row r="42" spans="1:15" ht="15" outlineLevel="1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9"/>
      <c r="L42" s="102"/>
      <c r="M42" s="102"/>
      <c r="N42" s="102"/>
      <c r="O42" s="102"/>
    </row>
    <row r="43" spans="1:15" ht="15" outlineLevel="1">
      <c r="A43" s="102"/>
      <c r="B43" s="102"/>
      <c r="C43" s="102" t="s">
        <v>49</v>
      </c>
      <c r="D43" s="102"/>
      <c r="E43" s="102"/>
      <c r="F43" s="102"/>
      <c r="G43" s="102"/>
      <c r="H43" s="102"/>
      <c r="I43" s="26">
        <v>365</v>
      </c>
      <c r="J43" s="102"/>
      <c r="K43" s="19" t="str">
        <f>C43</f>
        <v>Parameter</v>
      </c>
      <c r="L43" s="102"/>
      <c r="M43" s="102"/>
      <c r="N43" s="102"/>
      <c r="O43" s="102"/>
    </row>
    <row r="44" spans="1:15" ht="15" outlineLevel="1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9"/>
      <c r="L44" s="102"/>
      <c r="M44" s="102"/>
      <c r="N44" s="102"/>
      <c r="O44" s="102"/>
    </row>
    <row r="45" spans="1:15" ht="15" outlineLevel="1">
      <c r="A45" s="102"/>
      <c r="B45" s="102"/>
      <c r="C45" s="102" t="s">
        <v>50</v>
      </c>
      <c r="D45" s="102"/>
      <c r="E45" s="102"/>
      <c r="F45" s="102"/>
      <c r="G45" s="102"/>
      <c r="H45" s="102"/>
      <c r="I45" s="27" t="s">
        <v>51</v>
      </c>
      <c r="J45" s="102"/>
      <c r="K45" s="19" t="str">
        <f>C45</f>
        <v>Range Name Description</v>
      </c>
      <c r="L45" s="102"/>
      <c r="M45" s="102"/>
      <c r="N45" s="102"/>
      <c r="O45" s="102"/>
    </row>
    <row r="46" spans="1:15" ht="15" outlineLevel="1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9"/>
      <c r="L46" s="102"/>
      <c r="M46" s="102"/>
      <c r="N46" s="102"/>
      <c r="O46" s="102"/>
    </row>
    <row r="47" spans="1:15" ht="15" outlineLevel="1">
      <c r="A47" s="102"/>
      <c r="B47" s="102"/>
      <c r="C47" s="102" t="s">
        <v>52</v>
      </c>
      <c r="D47" s="102"/>
      <c r="E47" s="102"/>
      <c r="F47" s="102"/>
      <c r="G47" s="102"/>
      <c r="H47" s="102"/>
      <c r="I47" s="28">
        <f>ROW(C47)</f>
        <v>47</v>
      </c>
      <c r="J47" s="102"/>
      <c r="K47" s="19" t="s">
        <v>53</v>
      </c>
      <c r="L47" s="102"/>
      <c r="M47" s="102"/>
      <c r="N47" s="102"/>
      <c r="O47" s="102"/>
    </row>
    <row r="48" spans="1:15" ht="15" outlineLevel="1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9"/>
      <c r="L48" s="102"/>
      <c r="M48" s="102"/>
      <c r="N48" s="102"/>
      <c r="O48" s="102"/>
    </row>
    <row r="49" spans="1:15" ht="15" outlineLevel="1">
      <c r="A49" s="102"/>
      <c r="B49" s="102"/>
      <c r="C49" s="102" t="s">
        <v>54</v>
      </c>
      <c r="D49" s="102"/>
      <c r="E49" s="102"/>
      <c r="F49" s="102"/>
      <c r="G49" s="102"/>
      <c r="H49" s="102"/>
      <c r="I49" s="29">
        <f>I41</f>
        <v>77</v>
      </c>
      <c r="J49" s="102"/>
      <c r="K49" s="19" t="str">
        <f>C49</f>
        <v>Row Summary</v>
      </c>
      <c r="L49" s="102"/>
      <c r="M49" s="102"/>
      <c r="N49" s="102"/>
      <c r="O49" s="102"/>
    </row>
    <row r="50" spans="1:15" ht="15" outlineLevel="1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9"/>
      <c r="L50" s="102"/>
      <c r="M50" s="102"/>
      <c r="N50" s="102"/>
      <c r="O50" s="102"/>
    </row>
    <row r="51" spans="1:15" ht="15" outlineLevel="1">
      <c r="A51" s="102"/>
      <c r="B51" s="102"/>
      <c r="C51" s="102" t="s">
        <v>55</v>
      </c>
      <c r="D51" s="102"/>
      <c r="E51" s="102"/>
      <c r="F51" s="102"/>
      <c r="G51" s="102"/>
      <c r="H51" s="102"/>
      <c r="I51" s="30" t="s">
        <v>69</v>
      </c>
      <c r="J51" s="102"/>
      <c r="K51" s="19" t="str">
        <f>C51</f>
        <v>Units</v>
      </c>
      <c r="L51" s="102"/>
      <c r="M51" s="102"/>
      <c r="N51" s="102"/>
      <c r="O51" s="102"/>
    </row>
    <row r="52" spans="1:15" ht="15" outlineLevel="1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9"/>
      <c r="L52" s="102"/>
      <c r="M52" s="102"/>
      <c r="N52" s="102"/>
      <c r="O52" s="102"/>
    </row>
    <row r="53" spans="1:15" ht="15" outlineLevel="1">
      <c r="A53" s="102"/>
      <c r="B53" s="102"/>
      <c r="C53" s="102" t="s">
        <v>56</v>
      </c>
      <c r="D53" s="102"/>
      <c r="E53" s="102"/>
      <c r="F53" s="102"/>
      <c r="G53" s="102"/>
      <c r="H53" s="102"/>
      <c r="I53" s="31"/>
      <c r="J53" s="102"/>
      <c r="K53" s="19" t="str">
        <f>C53</f>
        <v>WIP</v>
      </c>
      <c r="L53" s="102"/>
      <c r="M53" s="102"/>
      <c r="N53" s="102"/>
      <c r="O53" s="102"/>
    </row>
    <row r="54" spans="1:15" ht="15" outlineLevel="1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9"/>
      <c r="L54" s="102"/>
      <c r="M54" s="102"/>
      <c r="N54" s="102"/>
      <c r="O54" s="102"/>
    </row>
    <row r="55" spans="1:15" outlineLevel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</row>
    <row r="56" spans="1:15" ht="16.5" thickBot="1">
      <c r="A56" s="102"/>
      <c r="B56" s="41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102"/>
      <c r="O56" s="102"/>
    </row>
    <row r="57" spans="1:15" ht="12.75" outlineLevel="1" thickTop="1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</row>
    <row r="58" spans="1:15" outlineLevel="1">
      <c r="A58" s="102"/>
      <c r="B58" s="102"/>
      <c r="C58" s="124" t="s">
        <v>29</v>
      </c>
      <c r="D58" s="103"/>
      <c r="E58" s="103"/>
      <c r="F58" s="103"/>
      <c r="G58" s="103"/>
      <c r="H58" s="103"/>
      <c r="I58" s="103" t="s">
        <v>30</v>
      </c>
      <c r="J58" s="103"/>
      <c r="K58" s="103" t="s">
        <v>31</v>
      </c>
      <c r="L58" s="102"/>
      <c r="M58" s="102"/>
      <c r="N58" s="102"/>
      <c r="O58" s="102"/>
    </row>
    <row r="59" spans="1:15" outlineLevel="1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</row>
    <row r="60" spans="1:15" ht="15" outlineLevel="1">
      <c r="A60" s="102"/>
      <c r="B60" s="102"/>
      <c r="C60" s="102" t="s">
        <v>58</v>
      </c>
      <c r="D60" s="102"/>
      <c r="E60" s="102"/>
      <c r="F60" s="102"/>
      <c r="G60" s="102"/>
      <c r="H60" s="102"/>
      <c r="I60" s="44">
        <v>123456.789</v>
      </c>
      <c r="J60" s="102"/>
      <c r="K60" s="19" t="str">
        <f t="shared" ref="K60:K66" si="0">C60</f>
        <v>Comma</v>
      </c>
      <c r="L60" s="102"/>
      <c r="M60" s="102"/>
      <c r="N60" s="102"/>
      <c r="O60" s="102"/>
    </row>
    <row r="61" spans="1:15" ht="15" outlineLevel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9"/>
      <c r="L61" s="102"/>
      <c r="M61" s="102"/>
      <c r="N61" s="102"/>
      <c r="O61" s="102"/>
    </row>
    <row r="62" spans="1:15" ht="15" outlineLevel="1">
      <c r="A62" s="102"/>
      <c r="B62" s="102"/>
      <c r="C62" s="102" t="s">
        <v>59</v>
      </c>
      <c r="D62" s="102"/>
      <c r="E62" s="102"/>
      <c r="F62" s="102"/>
      <c r="G62" s="102"/>
      <c r="H62" s="102"/>
      <c r="I62" s="43">
        <v>-123456.789</v>
      </c>
      <c r="J62" s="102"/>
      <c r="K62" s="19" t="str">
        <f t="shared" si="0"/>
        <v>Comma [0]</v>
      </c>
      <c r="L62" s="102"/>
      <c r="M62" s="102"/>
      <c r="N62" s="102"/>
      <c r="O62" s="102"/>
    </row>
    <row r="63" spans="1:15" ht="15" outlineLevel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9"/>
      <c r="L63" s="102"/>
      <c r="M63" s="102"/>
      <c r="N63" s="102"/>
      <c r="O63" s="102"/>
    </row>
    <row r="64" spans="1:15" ht="15" outlineLevel="1">
      <c r="A64" s="102"/>
      <c r="B64" s="102"/>
      <c r="C64" s="102" t="s">
        <v>60</v>
      </c>
      <c r="D64" s="102"/>
      <c r="E64" s="102"/>
      <c r="F64" s="102"/>
      <c r="G64" s="102"/>
      <c r="H64" s="102"/>
      <c r="I64" s="45">
        <v>123456.789</v>
      </c>
      <c r="J64" s="102"/>
      <c r="K64" s="19" t="str">
        <f t="shared" si="0"/>
        <v>Currency</v>
      </c>
      <c r="L64" s="102"/>
      <c r="M64" s="102"/>
      <c r="N64" s="102"/>
      <c r="O64" s="102"/>
    </row>
    <row r="65" spans="1:15" ht="15" outlineLevel="1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9"/>
      <c r="L65" s="102"/>
      <c r="M65" s="102"/>
      <c r="N65" s="102"/>
      <c r="O65" s="102"/>
    </row>
    <row r="66" spans="1:15" ht="15" outlineLevel="1">
      <c r="A66" s="102"/>
      <c r="B66" s="102"/>
      <c r="C66" s="102" t="s">
        <v>61</v>
      </c>
      <c r="D66" s="102"/>
      <c r="E66" s="102"/>
      <c r="F66" s="102"/>
      <c r="G66" s="102"/>
      <c r="H66" s="102"/>
      <c r="I66" s="46">
        <v>123456.789</v>
      </c>
      <c r="J66" s="102"/>
      <c r="K66" s="19" t="str">
        <f t="shared" si="0"/>
        <v>Currency [0]</v>
      </c>
      <c r="L66" s="102"/>
      <c r="M66" s="102"/>
      <c r="N66" s="102"/>
      <c r="O66" s="102"/>
    </row>
    <row r="67" spans="1:15" ht="15" outlineLevel="1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9"/>
      <c r="L67" s="102"/>
      <c r="M67" s="102"/>
      <c r="N67" s="102"/>
      <c r="O67" s="102"/>
    </row>
    <row r="68" spans="1:15" ht="15" outlineLevel="1">
      <c r="A68" s="102"/>
      <c r="B68" s="102"/>
      <c r="C68" s="102" t="s">
        <v>62</v>
      </c>
      <c r="D68" s="102"/>
      <c r="E68" s="102"/>
      <c r="F68" s="102"/>
      <c r="G68" s="102"/>
      <c r="H68" s="102"/>
      <c r="I68" s="47">
        <f ca="1">TODAY()</f>
        <v>43977</v>
      </c>
      <c r="J68" s="102"/>
      <c r="K68" s="19" t="str">
        <f>C68</f>
        <v>Date</v>
      </c>
      <c r="L68" s="102"/>
      <c r="M68" s="102"/>
      <c r="N68" s="102"/>
      <c r="O68" s="102"/>
    </row>
    <row r="69" spans="1:15" ht="15" outlineLevel="1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9"/>
      <c r="L69" s="102"/>
      <c r="M69" s="102"/>
      <c r="N69" s="102"/>
      <c r="O69" s="102"/>
    </row>
    <row r="70" spans="1:15" ht="15" outlineLevel="1">
      <c r="A70" s="102"/>
      <c r="B70" s="102"/>
      <c r="C70" s="102" t="s">
        <v>63</v>
      </c>
      <c r="D70" s="102"/>
      <c r="E70" s="102"/>
      <c r="F70" s="102"/>
      <c r="G70" s="102"/>
      <c r="H70" s="102"/>
      <c r="I70" s="37">
        <f ca="1">TODAY()</f>
        <v>43977</v>
      </c>
      <c r="J70" s="102"/>
      <c r="K70" s="19" t="str">
        <f>C70</f>
        <v>Date Heading</v>
      </c>
      <c r="L70" s="102"/>
      <c r="M70" s="102"/>
      <c r="N70" s="102"/>
      <c r="O70" s="102"/>
    </row>
    <row r="71" spans="1:15" ht="15" outlineLevel="1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9"/>
      <c r="L71" s="102"/>
      <c r="M71" s="102"/>
      <c r="N71" s="102"/>
      <c r="O71" s="102"/>
    </row>
    <row r="72" spans="1:15" ht="15" outlineLevel="1">
      <c r="A72" s="102"/>
      <c r="B72" s="102"/>
      <c r="C72" s="102" t="s">
        <v>64</v>
      </c>
      <c r="D72" s="102"/>
      <c r="E72" s="102"/>
      <c r="F72" s="102"/>
      <c r="G72" s="102"/>
      <c r="H72" s="102"/>
      <c r="I72" s="33">
        <v>-123456.789</v>
      </c>
      <c r="J72" s="102"/>
      <c r="K72" s="19" t="str">
        <f>C72</f>
        <v>Numbers 0</v>
      </c>
      <c r="L72" s="102"/>
      <c r="M72" s="102"/>
      <c r="N72" s="102"/>
      <c r="O72" s="102"/>
    </row>
    <row r="73" spans="1:15" ht="15" outlineLevel="1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9"/>
      <c r="L73" s="102"/>
      <c r="M73" s="102"/>
      <c r="N73" s="102"/>
      <c r="O73" s="102"/>
    </row>
    <row r="74" spans="1:15" ht="15" outlineLevel="1">
      <c r="A74" s="102"/>
      <c r="B74" s="102"/>
      <c r="C74" s="102" t="s">
        <v>65</v>
      </c>
      <c r="D74" s="102"/>
      <c r="E74" s="102"/>
      <c r="F74" s="102"/>
      <c r="G74" s="102"/>
      <c r="H74" s="102"/>
      <c r="I74" s="34">
        <v>0.5</v>
      </c>
      <c r="J74" s="102"/>
      <c r="K74" s="19" t="str">
        <f>C74</f>
        <v>Percent</v>
      </c>
      <c r="L74" s="102"/>
      <c r="M74" s="102"/>
      <c r="N74" s="102"/>
      <c r="O74" s="102"/>
    </row>
    <row r="75" spans="1:15" outlineLevel="1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</row>
    <row r="76" spans="1:15" outlineLevel="1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</row>
    <row r="77" spans="1:15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</row>
    <row r="78" spans="1:15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</row>
    <row r="79" spans="1:1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</row>
    <row r="80" spans="1:1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</row>
    <row r="81" spans="1:1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</row>
  </sheetData>
  <conditionalFormatting sqref="I4">
    <cfRule type="cellIs" dxfId="16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9.140625" defaultRowHeight="12" outlineLevelRow="1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</cols>
  <sheetData>
    <row r="1" spans="1:19" ht="20.25">
      <c r="A1" s="12" t="str">
        <f ca="1">IF(ISERROR(RIGHT(CELL("filename",A1),LEN(CELL("filename",A1))-FIND("]",CELL("filename",A1)))),
"",
RIGHT(CELL("filename",A1),LEN(CELL("filename",A1))-FIND("]",CELL("filename",A1))))</f>
        <v>Model Parameters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18">
      <c r="A2" s="14" t="str">
        <f ca="1">Model_Name</f>
        <v>SP Simple Example Financial Statement Model.xlsx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>
      <c r="A3" s="101" t="s">
        <v>1</v>
      </c>
      <c r="B3" s="101"/>
      <c r="C3" s="101"/>
      <c r="D3" s="101"/>
      <c r="E3" s="101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4.25">
      <c r="A4" s="102"/>
      <c r="B4" s="102"/>
      <c r="C4" s="102"/>
      <c r="D4" s="102"/>
      <c r="E4" s="102" t="s">
        <v>2</v>
      </c>
      <c r="F4" s="102"/>
      <c r="G4" s="102"/>
      <c r="H4" s="102"/>
      <c r="I4" s="1">
        <f ca="1">Overall_Error_Check</f>
        <v>0</v>
      </c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19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19" ht="16.5" thickBot="1">
      <c r="A6" s="102"/>
      <c r="B6" s="41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02"/>
    </row>
    <row r="7" spans="1:19" ht="12.75" outlineLevel="1" thickTop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</row>
    <row r="8" spans="1:19" ht="16.5" outlineLevel="1">
      <c r="A8" s="102"/>
      <c r="B8" s="102"/>
      <c r="C8" s="3" t="s">
        <v>4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</row>
    <row r="9" spans="1:19" ht="16.5" outlineLevel="1">
      <c r="A9" s="102"/>
      <c r="B9" s="102"/>
      <c r="C9" s="3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</row>
    <row r="10" spans="1:19" ht="16.5" outlineLevel="1">
      <c r="A10" s="102"/>
      <c r="B10" s="102"/>
      <c r="C10" s="3"/>
      <c r="D10" s="102"/>
      <c r="E10" s="4" t="s">
        <v>3</v>
      </c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</row>
    <row r="11" spans="1:19" outlineLevel="1">
      <c r="A11" s="102"/>
      <c r="B11" s="102"/>
      <c r="C11" s="102"/>
      <c r="D11" s="102"/>
      <c r="E11" s="102" t="s">
        <v>5</v>
      </c>
      <c r="F11" s="102"/>
      <c r="G11" s="125" t="str">
        <f ca="1">IF(ISERROR(OR(FIND("[",CELL("filename",A1)),FIND("]",CELL("filename",A1)))),"",MID(CELL("filename",A1),FIND("[",CELL("filename",A1))+1,FIND("]",CELL("filename",A1))-FIND("[",CELL("filename",A1))-1))</f>
        <v>SP Simple Example Financial Statement Model.xlsx</v>
      </c>
      <c r="H11" s="126"/>
      <c r="I11" s="126"/>
      <c r="J11" s="126"/>
      <c r="K11" s="126"/>
      <c r="L11" s="126"/>
      <c r="M11" s="126"/>
      <c r="N11" s="127"/>
      <c r="O11" s="102"/>
      <c r="P11" s="102"/>
      <c r="Q11" s="102"/>
      <c r="R11" s="102"/>
      <c r="S11" s="102"/>
    </row>
    <row r="12" spans="1:19" outlineLevel="1">
      <c r="A12" s="102"/>
      <c r="B12" s="102"/>
      <c r="C12" s="102"/>
      <c r="D12" s="102"/>
      <c r="E12" s="102" t="s">
        <v>6</v>
      </c>
      <c r="F12" s="102"/>
      <c r="G12" s="128" t="s">
        <v>263</v>
      </c>
      <c r="H12" s="129"/>
      <c r="I12" s="129"/>
      <c r="J12" s="129"/>
      <c r="K12" s="129"/>
      <c r="L12" s="129"/>
      <c r="M12" s="129"/>
      <c r="N12" s="130"/>
      <c r="O12" s="102"/>
      <c r="P12" s="102"/>
      <c r="Q12" s="102"/>
      <c r="R12" s="102"/>
      <c r="S12" s="102"/>
    </row>
    <row r="13" spans="1:19" outlineLevel="1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</row>
    <row r="14" spans="1:19" outlineLevel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</row>
    <row r="15" spans="1:19" ht="16.5" thickBot="1">
      <c r="A15" s="102"/>
      <c r="B15" s="41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02"/>
    </row>
    <row r="16" spans="1:19" ht="12.75" outlineLevel="1" thickTop="1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</row>
    <row r="17" spans="1:19" ht="16.5" outlineLevel="1">
      <c r="A17" s="102"/>
      <c r="B17" s="102"/>
      <c r="C17" s="3" t="s">
        <v>8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</row>
    <row r="18" spans="1:19" outlineLevel="1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</row>
    <row r="19" spans="1:19" outlineLevel="1">
      <c r="A19" s="102"/>
      <c r="B19" s="102"/>
      <c r="C19" s="102"/>
      <c r="D19" s="102"/>
      <c r="E19" s="102" t="s">
        <v>9</v>
      </c>
      <c r="F19" s="102"/>
      <c r="G19" s="5">
        <v>365</v>
      </c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</row>
    <row r="20" spans="1:19" outlineLevel="1">
      <c r="A20" s="102"/>
      <c r="B20" s="102"/>
      <c r="C20" s="102"/>
      <c r="D20" s="102"/>
      <c r="E20" s="102" t="s">
        <v>10</v>
      </c>
      <c r="F20" s="102"/>
      <c r="G20" s="5">
        <v>1</v>
      </c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</row>
    <row r="21" spans="1:19" outlineLevel="1">
      <c r="A21" s="102"/>
      <c r="B21" s="102"/>
      <c r="C21" s="102"/>
      <c r="D21" s="102"/>
      <c r="E21" s="102" t="s">
        <v>11</v>
      </c>
      <c r="F21" s="102"/>
      <c r="G21" s="5">
        <v>3</v>
      </c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</row>
    <row r="22" spans="1:19" outlineLevel="1">
      <c r="A22" s="102"/>
      <c r="B22" s="102"/>
      <c r="C22" s="102"/>
      <c r="D22" s="102"/>
      <c r="E22" s="102" t="s">
        <v>12</v>
      </c>
      <c r="F22" s="102"/>
      <c r="G22" s="5">
        <v>6</v>
      </c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</row>
    <row r="23" spans="1:19" outlineLevel="1">
      <c r="A23" s="102"/>
      <c r="B23" s="102"/>
      <c r="C23" s="102"/>
      <c r="D23" s="102"/>
      <c r="E23" s="102" t="s">
        <v>13</v>
      </c>
      <c r="F23" s="102"/>
      <c r="G23" s="5">
        <v>12</v>
      </c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</row>
    <row r="24" spans="1:19" outlineLevel="1">
      <c r="A24" s="102"/>
      <c r="B24" s="102"/>
      <c r="C24" s="102"/>
      <c r="D24" s="102"/>
      <c r="E24" s="102" t="s">
        <v>14</v>
      </c>
      <c r="F24" s="102"/>
      <c r="G24" s="5">
        <v>4</v>
      </c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</row>
    <row r="25" spans="1:19" outlineLevel="1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</row>
    <row r="26" spans="1:19" outlineLevel="1">
      <c r="A26" s="102"/>
      <c r="B26" s="102"/>
      <c r="C26" s="102"/>
      <c r="D26" s="102"/>
      <c r="E26" s="102" t="s">
        <v>15</v>
      </c>
      <c r="F26" s="102"/>
      <c r="G26" s="5">
        <v>5</v>
      </c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19" outlineLevel="1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</row>
    <row r="28" spans="1:19" outlineLevel="1">
      <c r="A28" s="102"/>
      <c r="B28" s="102"/>
      <c r="C28" s="102"/>
      <c r="D28" s="102"/>
      <c r="E28" s="102" t="s">
        <v>16</v>
      </c>
      <c r="F28" s="102"/>
      <c r="G28" s="6">
        <v>9.9999999999999997E+98</v>
      </c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</row>
    <row r="29" spans="1:19" outlineLevel="1">
      <c r="A29" s="102"/>
      <c r="B29" s="102"/>
      <c r="C29" s="102"/>
      <c r="D29" s="102"/>
      <c r="E29" s="102" t="s">
        <v>17</v>
      </c>
      <c r="F29" s="102"/>
      <c r="G29" s="6">
        <v>1E-8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</row>
    <row r="30" spans="1:19" outlineLevel="1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</row>
    <row r="31" spans="1:19" outlineLevel="1">
      <c r="A31" s="102"/>
      <c r="B31" s="102"/>
      <c r="C31" s="102"/>
      <c r="D31" s="102"/>
      <c r="E31" s="102" t="s">
        <v>18</v>
      </c>
      <c r="F31" s="102"/>
      <c r="G31" s="5">
        <v>1000</v>
      </c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</row>
    <row r="32" spans="1:19" outlineLevel="1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</row>
    <row r="33" spans="1:19" outlineLevel="1">
      <c r="A33" s="102"/>
      <c r="B33" s="102"/>
      <c r="C33" s="102"/>
      <c r="D33" s="102"/>
      <c r="E33" s="102" t="s">
        <v>60</v>
      </c>
      <c r="F33" s="102"/>
      <c r="G33" s="56" t="s">
        <v>98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</row>
  </sheetData>
  <sheetProtection formatColumns="0" formatRows="0"/>
  <mergeCells count="2">
    <mergeCell ref="G11:N11"/>
    <mergeCell ref="G12:N12"/>
  </mergeCells>
  <conditionalFormatting sqref="I4">
    <cfRule type="cellIs" dxfId="15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A86A-CE2F-4DD5-B307-9F898F3A8C36}">
  <sheetPr codeName="Sheet9">
    <outlinePr summaryBelow="0"/>
  </sheetPr>
  <dimension ref="A1:AL209"/>
  <sheetViews>
    <sheetView showGridLines="0" workbookViewId="0">
      <pane ySplit="12" topLeftCell="A13" activePane="bottomLeft" state="frozen"/>
      <selection pane="bottomLeft" activeCell="A13" sqref="A13"/>
    </sheetView>
  </sheetViews>
  <sheetFormatPr defaultColWidth="0" defaultRowHeight="12" outlineLevelRow="3"/>
  <cols>
    <col min="1" max="5" width="3.7109375" style="49" customWidth="1"/>
    <col min="6" max="6" width="9.140625" style="49" customWidth="1"/>
    <col min="7" max="7" width="22.140625" style="49" customWidth="1"/>
    <col min="8" max="9" width="11" style="50" customWidth="1"/>
    <col min="10" max="10" width="11" style="49" customWidth="1"/>
    <col min="11" max="11" width="9.140625" style="49" customWidth="1"/>
    <col min="12" max="35" width="10.7109375" style="49" customWidth="1"/>
    <col min="36" max="36" width="9.140625" style="49" customWidth="1"/>
    <col min="37" max="16384" width="9.140625" style="49" hidden="1"/>
  </cols>
  <sheetData>
    <row r="1" spans="1:38" ht="20.25">
      <c r="A1" s="12" t="str">
        <f ca="1">IF(ISERROR(RIGHT(CELL("filename",A1),LEN(CELL("filename",A1))-FIND("]",CELL("filename",A1)))),
"",
RIGHT(CELL("filename",A1),LEN(CELL("filename",A1))-FIND("]",CELL("filename",A1))))</f>
        <v>Calculation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</row>
    <row r="2" spans="1:38" ht="18">
      <c r="A2" s="14" t="str">
        <f ca="1">Model_Name</f>
        <v>SP Simple Example Financial Statement Model.xlsx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</row>
    <row r="3" spans="1:38">
      <c r="A3" s="101" t="s">
        <v>1</v>
      </c>
      <c r="B3" s="101"/>
      <c r="C3" s="101"/>
      <c r="D3" s="101"/>
      <c r="E3" s="101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</row>
    <row r="4" spans="1:38" ht="14.25">
      <c r="A4" s="102"/>
      <c r="B4" s="102" t="s">
        <v>2</v>
      </c>
      <c r="C4" s="102"/>
      <c r="D4" s="102"/>
      <c r="E4" s="102"/>
      <c r="F4" s="1">
        <f ca="1">Overall_Error_Check</f>
        <v>0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</row>
    <row r="5" spans="1:38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37">
        <f>Timing!L5</f>
        <v>43677</v>
      </c>
      <c r="M5" s="37">
        <f>Timing!M5</f>
        <v>43708</v>
      </c>
      <c r="N5" s="37">
        <f>Timing!N5</f>
        <v>43738</v>
      </c>
      <c r="O5" s="37">
        <f>Timing!O5</f>
        <v>43769</v>
      </c>
      <c r="P5" s="37">
        <f>Timing!P5</f>
        <v>43799</v>
      </c>
      <c r="Q5" s="37">
        <f>Timing!Q5</f>
        <v>43830</v>
      </c>
      <c r="R5" s="37">
        <f>Timing!R5</f>
        <v>43861</v>
      </c>
      <c r="S5" s="37">
        <f>Timing!S5</f>
        <v>43890</v>
      </c>
      <c r="T5" s="37">
        <f>Timing!T5</f>
        <v>43921</v>
      </c>
      <c r="U5" s="37">
        <f>Timing!U5</f>
        <v>43951</v>
      </c>
      <c r="V5" s="37">
        <f>Timing!V5</f>
        <v>43982</v>
      </c>
      <c r="W5" s="37">
        <f>Timing!W5</f>
        <v>44012</v>
      </c>
      <c r="X5" s="37">
        <f>Timing!X5</f>
        <v>44043</v>
      </c>
      <c r="Y5" s="37">
        <f>Timing!Y5</f>
        <v>44074</v>
      </c>
      <c r="Z5" s="37">
        <f>Timing!Z5</f>
        <v>44104</v>
      </c>
      <c r="AA5" s="37">
        <f>Timing!AA5</f>
        <v>44135</v>
      </c>
      <c r="AB5" s="37">
        <f>Timing!AB5</f>
        <v>44165</v>
      </c>
      <c r="AC5" s="37">
        <f>Timing!AC5</f>
        <v>44196</v>
      </c>
      <c r="AD5" s="37">
        <f>Timing!AD5</f>
        <v>44227</v>
      </c>
      <c r="AE5" s="37">
        <f>Timing!AE5</f>
        <v>44255</v>
      </c>
      <c r="AF5" s="37">
        <f>Timing!AF5</f>
        <v>44286</v>
      </c>
      <c r="AG5" s="37">
        <f>Timing!AG5</f>
        <v>44316</v>
      </c>
      <c r="AH5" s="37">
        <f>Timing!AH5</f>
        <v>44347</v>
      </c>
      <c r="AI5" s="37">
        <f>Timing!AI5</f>
        <v>44377</v>
      </c>
      <c r="AJ5" s="102"/>
      <c r="AK5" s="102"/>
      <c r="AL5" s="102"/>
    </row>
    <row r="6" spans="1:38" outlineLevel="1">
      <c r="A6" s="102"/>
      <c r="B6" s="102"/>
      <c r="C6" s="102" t="str">
        <f>Timing!C6</f>
        <v>Start Date</v>
      </c>
      <c r="D6" s="102"/>
      <c r="E6" s="102"/>
      <c r="F6" s="102"/>
      <c r="G6" s="102"/>
      <c r="H6" s="102"/>
      <c r="I6" s="102"/>
      <c r="J6" s="102"/>
      <c r="K6" s="102"/>
      <c r="L6" s="36">
        <f>Timing!L6</f>
        <v>43647</v>
      </c>
      <c r="M6" s="36">
        <f>Timing!M6</f>
        <v>43678</v>
      </c>
      <c r="N6" s="36">
        <f>Timing!N6</f>
        <v>43709</v>
      </c>
      <c r="O6" s="36">
        <f>Timing!O6</f>
        <v>43739</v>
      </c>
      <c r="P6" s="36">
        <f>Timing!P6</f>
        <v>43770</v>
      </c>
      <c r="Q6" s="36">
        <f>Timing!Q6</f>
        <v>43800</v>
      </c>
      <c r="R6" s="36">
        <f>Timing!R6</f>
        <v>43831</v>
      </c>
      <c r="S6" s="36">
        <f>Timing!S6</f>
        <v>43862</v>
      </c>
      <c r="T6" s="36">
        <f>Timing!T6</f>
        <v>43891</v>
      </c>
      <c r="U6" s="36">
        <f>Timing!U6</f>
        <v>43922</v>
      </c>
      <c r="V6" s="36">
        <f>Timing!V6</f>
        <v>43952</v>
      </c>
      <c r="W6" s="36">
        <f>Timing!W6</f>
        <v>43983</v>
      </c>
      <c r="X6" s="36">
        <f>Timing!X6</f>
        <v>44013</v>
      </c>
      <c r="Y6" s="36">
        <f>Timing!Y6</f>
        <v>44044</v>
      </c>
      <c r="Z6" s="36">
        <f>Timing!Z6</f>
        <v>44075</v>
      </c>
      <c r="AA6" s="36">
        <f>Timing!AA6</f>
        <v>44105</v>
      </c>
      <c r="AB6" s="36">
        <f>Timing!AB6</f>
        <v>44136</v>
      </c>
      <c r="AC6" s="36">
        <f>Timing!AC6</f>
        <v>44166</v>
      </c>
      <c r="AD6" s="36">
        <f>Timing!AD6</f>
        <v>44197</v>
      </c>
      <c r="AE6" s="36">
        <f>Timing!AE6</f>
        <v>44228</v>
      </c>
      <c r="AF6" s="36">
        <f>Timing!AF6</f>
        <v>44256</v>
      </c>
      <c r="AG6" s="36">
        <f>Timing!AG6</f>
        <v>44287</v>
      </c>
      <c r="AH6" s="36">
        <f>Timing!AH6</f>
        <v>44317</v>
      </c>
      <c r="AI6" s="36">
        <f>Timing!AI6</f>
        <v>44348</v>
      </c>
      <c r="AJ6" s="102"/>
      <c r="AK6" s="102"/>
      <c r="AL6" s="102"/>
    </row>
    <row r="7" spans="1:38" outlineLevel="1">
      <c r="A7" s="102"/>
      <c r="B7" s="102"/>
      <c r="C7" s="102" t="str">
        <f>Timing!C7</f>
        <v>End Date</v>
      </c>
      <c r="D7" s="102"/>
      <c r="E7" s="102"/>
      <c r="F7" s="102"/>
      <c r="G7" s="102"/>
      <c r="H7" s="102"/>
      <c r="I7" s="102"/>
      <c r="J7" s="102"/>
      <c r="K7" s="102"/>
      <c r="L7" s="36">
        <f>Timing!L7</f>
        <v>43677</v>
      </c>
      <c r="M7" s="36">
        <f>Timing!M7</f>
        <v>43708</v>
      </c>
      <c r="N7" s="36">
        <f>Timing!N7</f>
        <v>43738</v>
      </c>
      <c r="O7" s="36">
        <f>Timing!O7</f>
        <v>43769</v>
      </c>
      <c r="P7" s="36">
        <f>Timing!P7</f>
        <v>43799</v>
      </c>
      <c r="Q7" s="36">
        <f>Timing!Q7</f>
        <v>43830</v>
      </c>
      <c r="R7" s="36">
        <f>Timing!R7</f>
        <v>43861</v>
      </c>
      <c r="S7" s="36">
        <f>Timing!S7</f>
        <v>43890</v>
      </c>
      <c r="T7" s="36">
        <f>Timing!T7</f>
        <v>43921</v>
      </c>
      <c r="U7" s="36">
        <f>Timing!U7</f>
        <v>43951</v>
      </c>
      <c r="V7" s="36">
        <f>Timing!V7</f>
        <v>43982</v>
      </c>
      <c r="W7" s="36">
        <f>Timing!W7</f>
        <v>44012</v>
      </c>
      <c r="X7" s="36">
        <f>Timing!X7</f>
        <v>44043</v>
      </c>
      <c r="Y7" s="36">
        <f>Timing!Y7</f>
        <v>44074</v>
      </c>
      <c r="Z7" s="36">
        <f>Timing!Z7</f>
        <v>44104</v>
      </c>
      <c r="AA7" s="36">
        <f>Timing!AA7</f>
        <v>44135</v>
      </c>
      <c r="AB7" s="36">
        <f>Timing!AB7</f>
        <v>44165</v>
      </c>
      <c r="AC7" s="36">
        <f>Timing!AC7</f>
        <v>44196</v>
      </c>
      <c r="AD7" s="36">
        <f>Timing!AD7</f>
        <v>44227</v>
      </c>
      <c r="AE7" s="36">
        <f>Timing!AE7</f>
        <v>44255</v>
      </c>
      <c r="AF7" s="36">
        <f>Timing!AF7</f>
        <v>44286</v>
      </c>
      <c r="AG7" s="36">
        <f>Timing!AG7</f>
        <v>44316</v>
      </c>
      <c r="AH7" s="36">
        <f>Timing!AH7</f>
        <v>44347</v>
      </c>
      <c r="AI7" s="36">
        <f>Timing!AI7</f>
        <v>44377</v>
      </c>
      <c r="AJ7" s="102"/>
      <c r="AK7" s="102"/>
      <c r="AL7" s="102"/>
    </row>
    <row r="8" spans="1:38" outlineLevel="1">
      <c r="A8" s="102"/>
      <c r="B8" s="102"/>
      <c r="C8" s="102" t="str">
        <f>Timing!C8</f>
        <v>Number of Days</v>
      </c>
      <c r="D8" s="102"/>
      <c r="E8" s="102"/>
      <c r="F8" s="102"/>
      <c r="G8" s="102"/>
      <c r="H8" s="102"/>
      <c r="I8" s="102"/>
      <c r="J8" s="102"/>
      <c r="K8" s="102"/>
      <c r="L8" s="32">
        <f>Timing!L8</f>
        <v>31</v>
      </c>
      <c r="M8" s="32">
        <f>Timing!M8</f>
        <v>31</v>
      </c>
      <c r="N8" s="32">
        <f>Timing!N8</f>
        <v>30</v>
      </c>
      <c r="O8" s="32">
        <f>Timing!O8</f>
        <v>31</v>
      </c>
      <c r="P8" s="32">
        <f>Timing!P8</f>
        <v>30</v>
      </c>
      <c r="Q8" s="32">
        <f>Timing!Q8</f>
        <v>31</v>
      </c>
      <c r="R8" s="32">
        <f>Timing!R8</f>
        <v>31</v>
      </c>
      <c r="S8" s="32">
        <f>Timing!S8</f>
        <v>29</v>
      </c>
      <c r="T8" s="32">
        <f>Timing!T8</f>
        <v>31</v>
      </c>
      <c r="U8" s="32">
        <f>Timing!U8</f>
        <v>30</v>
      </c>
      <c r="V8" s="32">
        <f>Timing!V8</f>
        <v>31</v>
      </c>
      <c r="W8" s="32">
        <f>Timing!W8</f>
        <v>30</v>
      </c>
      <c r="X8" s="32">
        <f>Timing!X8</f>
        <v>31</v>
      </c>
      <c r="Y8" s="32">
        <f>Timing!Y8</f>
        <v>31</v>
      </c>
      <c r="Z8" s="32">
        <f>Timing!Z8</f>
        <v>30</v>
      </c>
      <c r="AA8" s="32">
        <f>Timing!AA8</f>
        <v>31</v>
      </c>
      <c r="AB8" s="32">
        <f>Timing!AB8</f>
        <v>30</v>
      </c>
      <c r="AC8" s="32">
        <f>Timing!AC8</f>
        <v>31</v>
      </c>
      <c r="AD8" s="32">
        <f>Timing!AD8</f>
        <v>31</v>
      </c>
      <c r="AE8" s="32">
        <f>Timing!AE8</f>
        <v>28</v>
      </c>
      <c r="AF8" s="32">
        <f>Timing!AF8</f>
        <v>31</v>
      </c>
      <c r="AG8" s="32">
        <f>Timing!AG8</f>
        <v>30</v>
      </c>
      <c r="AH8" s="32">
        <f>Timing!AH8</f>
        <v>31</v>
      </c>
      <c r="AI8" s="32">
        <f>Timing!AI8</f>
        <v>30</v>
      </c>
      <c r="AJ8" s="102"/>
      <c r="AK8" s="102"/>
      <c r="AL8" s="102"/>
    </row>
    <row r="9" spans="1:38" s="50" customFormat="1" outlineLevel="1">
      <c r="A9" s="102"/>
      <c r="B9" s="102"/>
      <c r="C9" s="102" t="str">
        <f>Timing!C9</f>
        <v>Calendar Year</v>
      </c>
      <c r="D9" s="102"/>
      <c r="E9" s="102"/>
      <c r="F9" s="102"/>
      <c r="G9" s="102"/>
      <c r="H9" s="102"/>
      <c r="I9" s="102"/>
      <c r="J9" s="102"/>
      <c r="K9" s="102"/>
      <c r="L9" s="53">
        <f>Timing!L9</f>
        <v>2019</v>
      </c>
      <c r="M9" s="53">
        <f>Timing!M9</f>
        <v>2019</v>
      </c>
      <c r="N9" s="53">
        <f>Timing!N9</f>
        <v>2019</v>
      </c>
      <c r="O9" s="53">
        <f>Timing!O9</f>
        <v>2019</v>
      </c>
      <c r="P9" s="53">
        <f>Timing!P9</f>
        <v>2019</v>
      </c>
      <c r="Q9" s="53">
        <f>Timing!Q9</f>
        <v>2019</v>
      </c>
      <c r="R9" s="53">
        <f>Timing!R9</f>
        <v>2020</v>
      </c>
      <c r="S9" s="53">
        <f>Timing!S9</f>
        <v>2020</v>
      </c>
      <c r="T9" s="53">
        <f>Timing!T9</f>
        <v>2020</v>
      </c>
      <c r="U9" s="53">
        <f>Timing!U9</f>
        <v>2020</v>
      </c>
      <c r="V9" s="53">
        <f>Timing!V9</f>
        <v>2020</v>
      </c>
      <c r="W9" s="53">
        <f>Timing!W9</f>
        <v>2020</v>
      </c>
      <c r="X9" s="53">
        <f>Timing!X9</f>
        <v>2020</v>
      </c>
      <c r="Y9" s="53">
        <f>Timing!Y9</f>
        <v>2020</v>
      </c>
      <c r="Z9" s="53">
        <f>Timing!Z9</f>
        <v>2020</v>
      </c>
      <c r="AA9" s="53">
        <f>Timing!AA9</f>
        <v>2020</v>
      </c>
      <c r="AB9" s="53">
        <f>Timing!AB9</f>
        <v>2020</v>
      </c>
      <c r="AC9" s="53">
        <f>Timing!AC9</f>
        <v>2020</v>
      </c>
      <c r="AD9" s="53">
        <f>Timing!AD9</f>
        <v>2021</v>
      </c>
      <c r="AE9" s="53">
        <f>Timing!AE9</f>
        <v>2021</v>
      </c>
      <c r="AF9" s="53">
        <f>Timing!AF9</f>
        <v>2021</v>
      </c>
      <c r="AG9" s="53">
        <f>Timing!AG9</f>
        <v>2021</v>
      </c>
      <c r="AH9" s="53">
        <f>Timing!AH9</f>
        <v>2021</v>
      </c>
      <c r="AI9" s="53">
        <f>Timing!AI9</f>
        <v>2021</v>
      </c>
      <c r="AJ9" s="102"/>
      <c r="AK9" s="102"/>
      <c r="AL9" s="102"/>
    </row>
    <row r="10" spans="1:38" s="95" customFormat="1" outlineLevel="1">
      <c r="A10" s="102"/>
      <c r="B10" s="102"/>
      <c r="C10" s="102" t="str">
        <f>Timing!C10</f>
        <v>Financial Year</v>
      </c>
      <c r="D10" s="102"/>
      <c r="E10" s="102"/>
      <c r="F10" s="102"/>
      <c r="G10" s="102"/>
      <c r="H10" s="102"/>
      <c r="I10" s="102"/>
      <c r="J10" s="102"/>
      <c r="K10" s="102"/>
      <c r="L10" s="53">
        <f>Timing!L10</f>
        <v>2020</v>
      </c>
      <c r="M10" s="53">
        <f>Timing!M10</f>
        <v>2020</v>
      </c>
      <c r="N10" s="53">
        <f>Timing!N10</f>
        <v>2020</v>
      </c>
      <c r="O10" s="53">
        <f>Timing!O10</f>
        <v>2020</v>
      </c>
      <c r="P10" s="53">
        <f>Timing!P10</f>
        <v>2020</v>
      </c>
      <c r="Q10" s="53">
        <f>Timing!Q10</f>
        <v>2020</v>
      </c>
      <c r="R10" s="53">
        <f>Timing!R10</f>
        <v>2020</v>
      </c>
      <c r="S10" s="53">
        <f>Timing!S10</f>
        <v>2020</v>
      </c>
      <c r="T10" s="53">
        <f>Timing!T10</f>
        <v>2020</v>
      </c>
      <c r="U10" s="53">
        <f>Timing!U10</f>
        <v>2020</v>
      </c>
      <c r="V10" s="53">
        <f>Timing!V10</f>
        <v>2020</v>
      </c>
      <c r="W10" s="53">
        <f>Timing!W10</f>
        <v>2020</v>
      </c>
      <c r="X10" s="53">
        <f>Timing!X10</f>
        <v>2021</v>
      </c>
      <c r="Y10" s="53">
        <f>Timing!Y10</f>
        <v>2021</v>
      </c>
      <c r="Z10" s="53">
        <f>Timing!Z10</f>
        <v>2021</v>
      </c>
      <c r="AA10" s="53">
        <f>Timing!AA10</f>
        <v>2021</v>
      </c>
      <c r="AB10" s="53">
        <f>Timing!AB10</f>
        <v>2021</v>
      </c>
      <c r="AC10" s="53">
        <f>Timing!AC10</f>
        <v>2021</v>
      </c>
      <c r="AD10" s="53">
        <f>Timing!AD10</f>
        <v>2021</v>
      </c>
      <c r="AE10" s="53">
        <f>Timing!AE10</f>
        <v>2021</v>
      </c>
      <c r="AF10" s="53">
        <f>Timing!AF10</f>
        <v>2021</v>
      </c>
      <c r="AG10" s="53">
        <f>Timing!AG10</f>
        <v>2021</v>
      </c>
      <c r="AH10" s="53">
        <f>Timing!AH10</f>
        <v>2021</v>
      </c>
      <c r="AI10" s="53">
        <f>Timing!AI10</f>
        <v>2021</v>
      </c>
      <c r="AJ10" s="102"/>
      <c r="AK10" s="102"/>
      <c r="AL10" s="102"/>
    </row>
    <row r="11" spans="1:38" s="95" customFormat="1" outlineLevel="1">
      <c r="A11" s="102"/>
      <c r="B11" s="102"/>
      <c r="C11" s="102" t="str">
        <f>Timing!C11</f>
        <v>Timeline Flag</v>
      </c>
      <c r="D11" s="102"/>
      <c r="E11" s="102"/>
      <c r="F11" s="102"/>
      <c r="G11" s="102"/>
      <c r="H11" s="102"/>
      <c r="I11" s="102"/>
      <c r="J11" s="102"/>
      <c r="K11" s="102"/>
      <c r="L11" s="96" t="str">
        <f>Timing!L11</f>
        <v>Actual</v>
      </c>
      <c r="M11" s="96" t="str">
        <f>Timing!M11</f>
        <v>Actual</v>
      </c>
      <c r="N11" s="96" t="str">
        <f>Timing!N11</f>
        <v>Actual</v>
      </c>
      <c r="O11" s="96" t="str">
        <f>Timing!O11</f>
        <v>Actual</v>
      </c>
      <c r="P11" s="96" t="str">
        <f>Timing!P11</f>
        <v>Actual</v>
      </c>
      <c r="Q11" s="96" t="str">
        <f>Timing!Q11</f>
        <v>Actual</v>
      </c>
      <c r="R11" s="96" t="str">
        <f>Timing!R11</f>
        <v>Actual</v>
      </c>
      <c r="S11" s="96" t="str">
        <f>Timing!S11</f>
        <v>Actual</v>
      </c>
      <c r="T11" s="96" t="str">
        <f>Timing!T11</f>
        <v>Actual</v>
      </c>
      <c r="U11" s="96" t="str">
        <f>Timing!U11</f>
        <v>Actual</v>
      </c>
      <c r="V11" s="96" t="str">
        <f>Timing!V11</f>
        <v>Actual</v>
      </c>
      <c r="W11" s="96" t="str">
        <f>Timing!W11</f>
        <v>Actual</v>
      </c>
      <c r="X11" s="96" t="str">
        <f>Timing!X11</f>
        <v>Forecast</v>
      </c>
      <c r="Y11" s="96" t="str">
        <f>Timing!Y11</f>
        <v>Forecast</v>
      </c>
      <c r="Z11" s="96" t="str">
        <f>Timing!Z11</f>
        <v>Forecast</v>
      </c>
      <c r="AA11" s="96" t="str">
        <f>Timing!AA11</f>
        <v>Forecast</v>
      </c>
      <c r="AB11" s="96" t="str">
        <f>Timing!AB11</f>
        <v>Forecast</v>
      </c>
      <c r="AC11" s="96" t="str">
        <f>Timing!AC11</f>
        <v>Forecast</v>
      </c>
      <c r="AD11" s="96" t="str">
        <f>Timing!AD11</f>
        <v>Forecast</v>
      </c>
      <c r="AE11" s="96" t="str">
        <f>Timing!AE11</f>
        <v>Forecast</v>
      </c>
      <c r="AF11" s="96" t="str">
        <f>Timing!AF11</f>
        <v>Forecast</v>
      </c>
      <c r="AG11" s="96" t="str">
        <f>Timing!AG11</f>
        <v>Forecast</v>
      </c>
      <c r="AH11" s="96" t="str">
        <f>Timing!AH11</f>
        <v>Forecast</v>
      </c>
      <c r="AI11" s="96" t="str">
        <f>Timing!AI11</f>
        <v>Forecast</v>
      </c>
      <c r="AJ11" s="102"/>
      <c r="AK11" s="102"/>
      <c r="AL11" s="102"/>
    </row>
    <row r="12" spans="1:38" outlineLevel="1">
      <c r="A12" s="102"/>
      <c r="B12" s="102"/>
      <c r="C12" s="102" t="str">
        <f>Timing!C12</f>
        <v>Counter</v>
      </c>
      <c r="D12" s="102"/>
      <c r="E12" s="102"/>
      <c r="F12" s="102"/>
      <c r="G12" s="102"/>
      <c r="H12" s="102"/>
      <c r="I12" s="102"/>
      <c r="J12" s="102"/>
      <c r="K12" s="102"/>
      <c r="L12" s="32">
        <f>Timing!L12</f>
        <v>1</v>
      </c>
      <c r="M12" s="32">
        <f>Timing!M12</f>
        <v>2</v>
      </c>
      <c r="N12" s="32">
        <f>Timing!N12</f>
        <v>3</v>
      </c>
      <c r="O12" s="32">
        <f>Timing!O12</f>
        <v>4</v>
      </c>
      <c r="P12" s="32">
        <f>Timing!P12</f>
        <v>5</v>
      </c>
      <c r="Q12" s="32">
        <f>Timing!Q12</f>
        <v>6</v>
      </c>
      <c r="R12" s="32">
        <f>Timing!R12</f>
        <v>7</v>
      </c>
      <c r="S12" s="32">
        <f>Timing!S12</f>
        <v>8</v>
      </c>
      <c r="T12" s="32">
        <f>Timing!T12</f>
        <v>9</v>
      </c>
      <c r="U12" s="32">
        <f>Timing!U12</f>
        <v>10</v>
      </c>
      <c r="V12" s="32">
        <f>Timing!V12</f>
        <v>11</v>
      </c>
      <c r="W12" s="32">
        <f>Timing!W12</f>
        <v>12</v>
      </c>
      <c r="X12" s="32">
        <f>Timing!X12</f>
        <v>13</v>
      </c>
      <c r="Y12" s="32">
        <f>Timing!Y12</f>
        <v>14</v>
      </c>
      <c r="Z12" s="32">
        <f>Timing!Z12</f>
        <v>15</v>
      </c>
      <c r="AA12" s="32">
        <f>Timing!AA12</f>
        <v>16</v>
      </c>
      <c r="AB12" s="32">
        <f>Timing!AB12</f>
        <v>17</v>
      </c>
      <c r="AC12" s="32">
        <f>Timing!AC12</f>
        <v>18</v>
      </c>
      <c r="AD12" s="32">
        <f>Timing!AD12</f>
        <v>19</v>
      </c>
      <c r="AE12" s="32">
        <f>Timing!AE12</f>
        <v>20</v>
      </c>
      <c r="AF12" s="32">
        <f>Timing!AF12</f>
        <v>21</v>
      </c>
      <c r="AG12" s="32">
        <f>Timing!AG12</f>
        <v>22</v>
      </c>
      <c r="AH12" s="32">
        <f>Timing!AH12</f>
        <v>23</v>
      </c>
      <c r="AI12" s="32">
        <f>Timing!AI12</f>
        <v>24</v>
      </c>
      <c r="AJ12" s="102"/>
      <c r="AK12" s="102"/>
      <c r="AL12" s="102"/>
    </row>
    <row r="13" spans="1:38">
      <c r="A13" s="101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</row>
    <row r="14" spans="1:38" ht="16.5" thickBot="1">
      <c r="A14" s="102"/>
      <c r="B14" s="41">
        <f>MAX($B$13:$B13)+1</f>
        <v>1</v>
      </c>
      <c r="C14" s="39" t="s">
        <v>118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102"/>
      <c r="AK14" s="102"/>
      <c r="AL14" s="102"/>
    </row>
    <row r="15" spans="1:38" ht="12.75" outlineLevel="1" thickTop="1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</row>
    <row r="16" spans="1:38" ht="16.5" outlineLevel="1">
      <c r="A16" s="102"/>
      <c r="B16" s="102"/>
      <c r="C16" s="3" t="s">
        <v>81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</row>
    <row r="17" spans="1:38" outlineLevel="2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</row>
    <row r="18" spans="1:38" ht="15" outlineLevel="2">
      <c r="A18" s="102"/>
      <c r="B18" s="102"/>
      <c r="C18" s="102"/>
      <c r="D18" s="4" t="s">
        <v>81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</row>
    <row r="19" spans="1:38" outlineLevel="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</row>
    <row r="20" spans="1:38" outlineLevel="3">
      <c r="A20" s="102"/>
      <c r="B20" s="102"/>
      <c r="C20" s="102"/>
      <c r="D20" s="102"/>
      <c r="E20" s="102" t="s">
        <v>81</v>
      </c>
      <c r="F20" s="102"/>
      <c r="G20" s="102"/>
      <c r="H20" s="52" t="str">
        <f>Currency</f>
        <v>$000</v>
      </c>
      <c r="I20" s="102"/>
      <c r="J20" s="102"/>
      <c r="K20" s="102"/>
      <c r="L20" s="115">
        <f>'Three Way Statements'!L28</f>
        <v>2750</v>
      </c>
      <c r="M20" s="115">
        <f>'Three Way Statements'!M28</f>
        <v>2750</v>
      </c>
      <c r="N20" s="115">
        <f>'Three Way Statements'!N28</f>
        <v>2750</v>
      </c>
      <c r="O20" s="115">
        <f>'Three Way Statements'!O28</f>
        <v>2750</v>
      </c>
      <c r="P20" s="115">
        <f>'Three Way Statements'!P28</f>
        <v>2750</v>
      </c>
      <c r="Q20" s="115">
        <f>'Three Way Statements'!Q28</f>
        <v>2750</v>
      </c>
      <c r="R20" s="115">
        <f>'Three Way Statements'!R28</f>
        <v>2750</v>
      </c>
      <c r="S20" s="115">
        <f>'Three Way Statements'!S28</f>
        <v>2750</v>
      </c>
      <c r="T20" s="115">
        <f>'Three Way Statements'!T28</f>
        <v>2750</v>
      </c>
      <c r="U20" s="115">
        <f>'Three Way Statements'!U28</f>
        <v>2750</v>
      </c>
      <c r="V20" s="115">
        <f>'Three Way Statements'!V28</f>
        <v>2750</v>
      </c>
      <c r="W20" s="115">
        <f>'Three Way Statements'!W28</f>
        <v>2750</v>
      </c>
      <c r="X20" s="115">
        <f>'Three Way Statements'!X28</f>
        <v>2687.5</v>
      </c>
      <c r="Y20" s="115">
        <f>'Three Way Statements'!Y28</f>
        <v>2687.5</v>
      </c>
      <c r="Z20" s="115">
        <f>'Three Way Statements'!Z28</f>
        <v>2687.5</v>
      </c>
      <c r="AA20" s="115">
        <f>'Three Way Statements'!AA28</f>
        <v>2687.5</v>
      </c>
      <c r="AB20" s="115">
        <f>'Three Way Statements'!AB28</f>
        <v>2687.5</v>
      </c>
      <c r="AC20" s="115">
        <f>'Three Way Statements'!AC28</f>
        <v>2687.5</v>
      </c>
      <c r="AD20" s="115">
        <f>'Three Way Statements'!AD28</f>
        <v>2687.5</v>
      </c>
      <c r="AE20" s="115">
        <f>'Three Way Statements'!AE28</f>
        <v>2687.5</v>
      </c>
      <c r="AF20" s="115">
        <f>'Three Way Statements'!AF28</f>
        <v>2687.5</v>
      </c>
      <c r="AG20" s="115">
        <f>'Three Way Statements'!AG28</f>
        <v>2687.5</v>
      </c>
      <c r="AH20" s="115">
        <f>'Three Way Statements'!AH28</f>
        <v>2687.5</v>
      </c>
      <c r="AI20" s="115">
        <f>'Three Way Statements'!AI28</f>
        <v>2687.5</v>
      </c>
      <c r="AJ20" s="102"/>
      <c r="AK20" s="102"/>
      <c r="AL20" s="102"/>
    </row>
    <row r="21" spans="1:38" outlineLevel="3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102"/>
      <c r="AK21" s="102"/>
      <c r="AL21" s="102"/>
    </row>
    <row r="22" spans="1:38" ht="15" outlineLevel="2">
      <c r="A22" s="102"/>
      <c r="B22" s="102"/>
      <c r="C22" s="102"/>
      <c r="D22" s="4" t="s">
        <v>83</v>
      </c>
      <c r="E22" s="102"/>
      <c r="F22" s="102"/>
      <c r="G22" s="102"/>
      <c r="H22" s="102"/>
      <c r="I22" s="102"/>
      <c r="J22" s="102"/>
      <c r="K22" s="10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102"/>
      <c r="AK22" s="102"/>
      <c r="AL22" s="102"/>
    </row>
    <row r="23" spans="1:38" outlineLevel="3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102"/>
      <c r="AK23" s="102"/>
      <c r="AL23" s="102"/>
    </row>
    <row r="24" spans="1:38" outlineLevel="3">
      <c r="A24" s="102"/>
      <c r="B24" s="102"/>
      <c r="C24" s="102"/>
      <c r="D24" s="102"/>
      <c r="E24" s="102" t="s">
        <v>84</v>
      </c>
      <c r="F24" s="102"/>
      <c r="G24" s="102"/>
      <c r="H24" s="52" t="s">
        <v>85</v>
      </c>
      <c r="I24" s="102"/>
      <c r="J24" s="102"/>
      <c r="K24" s="102"/>
      <c r="L24" s="115">
        <f>'Three Way Statements'!L29</f>
        <v>40</v>
      </c>
      <c r="M24" s="115">
        <f>'Three Way Statements'!M29</f>
        <v>40</v>
      </c>
      <c r="N24" s="115">
        <f>'Three Way Statements'!N29</f>
        <v>40</v>
      </c>
      <c r="O24" s="115">
        <f>'Three Way Statements'!O29</f>
        <v>40</v>
      </c>
      <c r="P24" s="115">
        <f>'Three Way Statements'!P29</f>
        <v>40</v>
      </c>
      <c r="Q24" s="115">
        <f>'Three Way Statements'!Q29</f>
        <v>40</v>
      </c>
      <c r="R24" s="115">
        <f>'Three Way Statements'!R29</f>
        <v>40</v>
      </c>
      <c r="S24" s="115">
        <f>'Three Way Statements'!S29</f>
        <v>40</v>
      </c>
      <c r="T24" s="115">
        <f>'Three Way Statements'!T29</f>
        <v>40</v>
      </c>
      <c r="U24" s="115">
        <f>'Three Way Statements'!U29</f>
        <v>40</v>
      </c>
      <c r="V24" s="115">
        <f>'Three Way Statements'!V29</f>
        <v>40</v>
      </c>
      <c r="W24" s="115">
        <f>'Three Way Statements'!W29</f>
        <v>40</v>
      </c>
      <c r="X24" s="115">
        <f>'Three Way Statements'!X29</f>
        <v>40</v>
      </c>
      <c r="Y24" s="115">
        <f>'Three Way Statements'!Y29</f>
        <v>40</v>
      </c>
      <c r="Z24" s="115">
        <f>'Three Way Statements'!Z29</f>
        <v>40</v>
      </c>
      <c r="AA24" s="115">
        <f>'Three Way Statements'!AA29</f>
        <v>40</v>
      </c>
      <c r="AB24" s="115">
        <f>'Three Way Statements'!AB29</f>
        <v>40</v>
      </c>
      <c r="AC24" s="115">
        <f>'Three Way Statements'!AC29</f>
        <v>40</v>
      </c>
      <c r="AD24" s="115">
        <f>'Three Way Statements'!AD29</f>
        <v>40</v>
      </c>
      <c r="AE24" s="115">
        <f>'Three Way Statements'!AE29</f>
        <v>40</v>
      </c>
      <c r="AF24" s="115">
        <f>'Three Way Statements'!AF29</f>
        <v>40</v>
      </c>
      <c r="AG24" s="115">
        <f>'Three Way Statements'!AG29</f>
        <v>40</v>
      </c>
      <c r="AH24" s="115">
        <f>'Three Way Statements'!AH29</f>
        <v>40</v>
      </c>
      <c r="AI24" s="115">
        <f>'Three Way Statements'!AI29</f>
        <v>40</v>
      </c>
      <c r="AJ24" s="102"/>
      <c r="AK24" s="102"/>
      <c r="AL24" s="102"/>
    </row>
    <row r="25" spans="1:38" outlineLevel="3">
      <c r="A25" s="102"/>
      <c r="B25" s="102"/>
      <c r="C25" s="102"/>
      <c r="D25" s="102"/>
      <c r="E25" s="102" t="s">
        <v>259</v>
      </c>
      <c r="F25" s="102"/>
      <c r="G25" s="102"/>
      <c r="H25" s="52" t="s">
        <v>85</v>
      </c>
      <c r="I25" s="102"/>
      <c r="J25" s="102"/>
      <c r="K25" s="102"/>
      <c r="L25" s="115">
        <f>'Three Way Statements'!L20</f>
        <v>366</v>
      </c>
      <c r="M25" s="115">
        <f>'Three Way Statements'!M20</f>
        <v>366</v>
      </c>
      <c r="N25" s="115">
        <f>'Three Way Statements'!N20</f>
        <v>366</v>
      </c>
      <c r="O25" s="115">
        <f>'Three Way Statements'!O20</f>
        <v>366</v>
      </c>
      <c r="P25" s="115">
        <f>'Three Way Statements'!P20</f>
        <v>366</v>
      </c>
      <c r="Q25" s="115">
        <f>'Three Way Statements'!Q20</f>
        <v>366</v>
      </c>
      <c r="R25" s="115">
        <f>'Three Way Statements'!R20</f>
        <v>366</v>
      </c>
      <c r="S25" s="115">
        <f>'Three Way Statements'!S20</f>
        <v>366</v>
      </c>
      <c r="T25" s="115">
        <f>'Three Way Statements'!T20</f>
        <v>366</v>
      </c>
      <c r="U25" s="115">
        <f>'Three Way Statements'!U20</f>
        <v>366</v>
      </c>
      <c r="V25" s="115">
        <f>'Three Way Statements'!V20</f>
        <v>366</v>
      </c>
      <c r="W25" s="115">
        <f>'Three Way Statements'!W20</f>
        <v>366</v>
      </c>
      <c r="X25" s="115">
        <f>'Three Way Statements'!X20</f>
        <v>365</v>
      </c>
      <c r="Y25" s="115">
        <f>'Three Way Statements'!Y20</f>
        <v>365</v>
      </c>
      <c r="Z25" s="115">
        <f>'Three Way Statements'!Z20</f>
        <v>365</v>
      </c>
      <c r="AA25" s="115">
        <f>'Three Way Statements'!AA20</f>
        <v>365</v>
      </c>
      <c r="AB25" s="115">
        <f>'Three Way Statements'!AB20</f>
        <v>365</v>
      </c>
      <c r="AC25" s="115">
        <f>'Three Way Statements'!AC20</f>
        <v>365</v>
      </c>
      <c r="AD25" s="115">
        <f>'Three Way Statements'!AD20</f>
        <v>365</v>
      </c>
      <c r="AE25" s="115">
        <f>'Three Way Statements'!AE20</f>
        <v>365</v>
      </c>
      <c r="AF25" s="115">
        <f>'Three Way Statements'!AF20</f>
        <v>365</v>
      </c>
      <c r="AG25" s="115">
        <f>'Three Way Statements'!AG20</f>
        <v>365</v>
      </c>
      <c r="AH25" s="115">
        <f>'Three Way Statements'!AH20</f>
        <v>365</v>
      </c>
      <c r="AI25" s="115">
        <f>'Three Way Statements'!AI20</f>
        <v>365</v>
      </c>
      <c r="AJ25" s="102"/>
      <c r="AK25" s="102"/>
      <c r="AL25" s="102"/>
    </row>
    <row r="26" spans="1:38" outlineLevel="3">
      <c r="A26" s="102"/>
      <c r="B26" s="102"/>
      <c r="C26" s="102"/>
      <c r="D26" s="102"/>
      <c r="E26" s="102" t="s">
        <v>86</v>
      </c>
      <c r="F26" s="102"/>
      <c r="G26" s="102"/>
      <c r="H26" s="52" t="str">
        <f>Currency</f>
        <v>$000</v>
      </c>
      <c r="I26" s="102"/>
      <c r="J26" s="102"/>
      <c r="K26" s="102"/>
      <c r="L26" s="116">
        <f t="shared" ref="L26:AI26" si="0">MIN(L20*Months_in_Year*L24/L25,SUM(L30:L31))</f>
        <v>3606.5573770491801</v>
      </c>
      <c r="M26" s="116">
        <f t="shared" si="0"/>
        <v>3606.5573770491801</v>
      </c>
      <c r="N26" s="116">
        <f t="shared" si="0"/>
        <v>3606.5573770491801</v>
      </c>
      <c r="O26" s="116">
        <f t="shared" si="0"/>
        <v>3606.5573770491801</v>
      </c>
      <c r="P26" s="116">
        <f t="shared" si="0"/>
        <v>3606.5573770491801</v>
      </c>
      <c r="Q26" s="116">
        <f t="shared" si="0"/>
        <v>3606.5573770491801</v>
      </c>
      <c r="R26" s="116">
        <f t="shared" si="0"/>
        <v>3606.5573770491801</v>
      </c>
      <c r="S26" s="116">
        <f t="shared" si="0"/>
        <v>3606.5573770491801</v>
      </c>
      <c r="T26" s="116">
        <f t="shared" si="0"/>
        <v>3606.5573770491801</v>
      </c>
      <c r="U26" s="116">
        <f t="shared" si="0"/>
        <v>3606.5573770491801</v>
      </c>
      <c r="V26" s="116">
        <f t="shared" si="0"/>
        <v>3606.5573770491801</v>
      </c>
      <c r="W26" s="116">
        <f t="shared" si="0"/>
        <v>3606.5573770491801</v>
      </c>
      <c r="X26" s="116">
        <f t="shared" si="0"/>
        <v>3534.2465753424658</v>
      </c>
      <c r="Y26" s="116">
        <f t="shared" si="0"/>
        <v>3534.2465753424658</v>
      </c>
      <c r="Z26" s="116">
        <f t="shared" si="0"/>
        <v>3534.2465753424658</v>
      </c>
      <c r="AA26" s="116">
        <f t="shared" si="0"/>
        <v>3534.2465753424658</v>
      </c>
      <c r="AB26" s="116">
        <f t="shared" si="0"/>
        <v>3534.2465753424658</v>
      </c>
      <c r="AC26" s="116">
        <f t="shared" si="0"/>
        <v>3534.2465753424658</v>
      </c>
      <c r="AD26" s="116">
        <f t="shared" si="0"/>
        <v>3534.2465753424658</v>
      </c>
      <c r="AE26" s="116">
        <f t="shared" si="0"/>
        <v>3534.2465753424658</v>
      </c>
      <c r="AF26" s="116">
        <f t="shared" si="0"/>
        <v>3534.2465753424658</v>
      </c>
      <c r="AG26" s="116">
        <f t="shared" si="0"/>
        <v>3534.2465753424658</v>
      </c>
      <c r="AH26" s="116">
        <f t="shared" si="0"/>
        <v>3534.2465753424658</v>
      </c>
      <c r="AI26" s="116">
        <f t="shared" si="0"/>
        <v>3534.2465753424658</v>
      </c>
      <c r="AJ26" s="102"/>
      <c r="AK26" s="102"/>
      <c r="AL26" s="102"/>
    </row>
    <row r="27" spans="1:38" outlineLevel="3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102"/>
      <c r="AK27" s="102"/>
      <c r="AL27" s="102"/>
    </row>
    <row r="28" spans="1:38" ht="15" outlineLevel="2">
      <c r="A28" s="102"/>
      <c r="B28" s="102"/>
      <c r="C28" s="102"/>
      <c r="D28" s="4" t="s">
        <v>82</v>
      </c>
      <c r="E28" s="102"/>
      <c r="F28" s="102"/>
      <c r="G28" s="102"/>
      <c r="H28" s="102"/>
      <c r="I28" s="102"/>
      <c r="J28" s="102"/>
      <c r="K28" s="10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102"/>
      <c r="AK28" s="102"/>
      <c r="AL28" s="102"/>
    </row>
    <row r="29" spans="1:38" outlineLevel="3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102"/>
      <c r="AK29" s="102"/>
      <c r="AL29" s="102"/>
    </row>
    <row r="30" spans="1:38" outlineLevel="3">
      <c r="A30" s="102"/>
      <c r="B30" s="102"/>
      <c r="C30" s="102"/>
      <c r="D30" s="102"/>
      <c r="E30" s="102" t="s">
        <v>87</v>
      </c>
      <c r="F30" s="102"/>
      <c r="G30" s="102"/>
      <c r="H30" s="52" t="str">
        <f>Currency</f>
        <v>$000</v>
      </c>
      <c r="I30" s="102"/>
      <c r="J30" s="102"/>
      <c r="K30" s="77"/>
      <c r="L30" s="116">
        <f>K33</f>
        <v>3156.1643835616437</v>
      </c>
      <c r="M30" s="116">
        <f t="shared" ref="M30:AI30" si="1">L33</f>
        <v>3606.5573770491801</v>
      </c>
      <c r="N30" s="116">
        <f t="shared" si="1"/>
        <v>3606.5573770491801</v>
      </c>
      <c r="O30" s="116">
        <f t="shared" si="1"/>
        <v>3606.5573770491801</v>
      </c>
      <c r="P30" s="116">
        <f t="shared" si="1"/>
        <v>3606.5573770491801</v>
      </c>
      <c r="Q30" s="116">
        <f t="shared" si="1"/>
        <v>3606.5573770491801</v>
      </c>
      <c r="R30" s="116">
        <f t="shared" si="1"/>
        <v>3606.5573770491801</v>
      </c>
      <c r="S30" s="116">
        <f t="shared" si="1"/>
        <v>3606.5573770491801</v>
      </c>
      <c r="T30" s="116">
        <f t="shared" si="1"/>
        <v>3606.5573770491801</v>
      </c>
      <c r="U30" s="116">
        <f t="shared" si="1"/>
        <v>3606.5573770491801</v>
      </c>
      <c r="V30" s="116">
        <f t="shared" si="1"/>
        <v>3606.5573770491801</v>
      </c>
      <c r="W30" s="116">
        <f t="shared" si="1"/>
        <v>3606.5573770491801</v>
      </c>
      <c r="X30" s="116">
        <f t="shared" si="1"/>
        <v>3606.5573770491801</v>
      </c>
      <c r="Y30" s="116">
        <f t="shared" si="1"/>
        <v>3534.2465753424658</v>
      </c>
      <c r="Z30" s="116">
        <f t="shared" si="1"/>
        <v>3534.2465753424658</v>
      </c>
      <c r="AA30" s="116">
        <f t="shared" si="1"/>
        <v>3534.2465753424658</v>
      </c>
      <c r="AB30" s="116">
        <f t="shared" si="1"/>
        <v>3534.2465753424658</v>
      </c>
      <c r="AC30" s="116">
        <f t="shared" si="1"/>
        <v>3534.2465753424658</v>
      </c>
      <c r="AD30" s="116">
        <f t="shared" si="1"/>
        <v>3534.2465753424658</v>
      </c>
      <c r="AE30" s="116">
        <f t="shared" si="1"/>
        <v>3534.2465753424658</v>
      </c>
      <c r="AF30" s="116">
        <f t="shared" si="1"/>
        <v>3534.2465753424658</v>
      </c>
      <c r="AG30" s="116">
        <f t="shared" si="1"/>
        <v>3534.2465753424658</v>
      </c>
      <c r="AH30" s="116">
        <f t="shared" si="1"/>
        <v>3534.2465753424658</v>
      </c>
      <c r="AI30" s="116">
        <f t="shared" si="1"/>
        <v>3534.2465753424658</v>
      </c>
      <c r="AJ30" s="102"/>
      <c r="AK30" s="102"/>
      <c r="AL30" s="102"/>
    </row>
    <row r="31" spans="1:38" outlineLevel="3">
      <c r="A31" s="102"/>
      <c r="B31" s="102"/>
      <c r="C31" s="102"/>
      <c r="D31" s="102"/>
      <c r="E31" s="102" t="s">
        <v>81</v>
      </c>
      <c r="F31" s="102"/>
      <c r="G31" s="102"/>
      <c r="H31" s="52" t="str">
        <f>Currency</f>
        <v>$000</v>
      </c>
      <c r="I31" s="102"/>
      <c r="J31" s="102"/>
      <c r="K31" s="77"/>
      <c r="L31" s="116">
        <f>L20</f>
        <v>2750</v>
      </c>
      <c r="M31" s="116">
        <f t="shared" ref="M31:AI31" si="2">M20</f>
        <v>2750</v>
      </c>
      <c r="N31" s="116">
        <f t="shared" si="2"/>
        <v>2750</v>
      </c>
      <c r="O31" s="116">
        <f t="shared" si="2"/>
        <v>2750</v>
      </c>
      <c r="P31" s="116">
        <f t="shared" si="2"/>
        <v>2750</v>
      </c>
      <c r="Q31" s="116">
        <f t="shared" si="2"/>
        <v>2750</v>
      </c>
      <c r="R31" s="116">
        <f t="shared" si="2"/>
        <v>2750</v>
      </c>
      <c r="S31" s="116">
        <f t="shared" si="2"/>
        <v>2750</v>
      </c>
      <c r="T31" s="116">
        <f t="shared" si="2"/>
        <v>2750</v>
      </c>
      <c r="U31" s="116">
        <f t="shared" si="2"/>
        <v>2750</v>
      </c>
      <c r="V31" s="116">
        <f t="shared" si="2"/>
        <v>2750</v>
      </c>
      <c r="W31" s="116">
        <f t="shared" si="2"/>
        <v>2750</v>
      </c>
      <c r="X31" s="116">
        <f t="shared" si="2"/>
        <v>2687.5</v>
      </c>
      <c r="Y31" s="116">
        <f t="shared" si="2"/>
        <v>2687.5</v>
      </c>
      <c r="Z31" s="116">
        <f t="shared" si="2"/>
        <v>2687.5</v>
      </c>
      <c r="AA31" s="116">
        <f t="shared" si="2"/>
        <v>2687.5</v>
      </c>
      <c r="AB31" s="116">
        <f t="shared" si="2"/>
        <v>2687.5</v>
      </c>
      <c r="AC31" s="116">
        <f t="shared" si="2"/>
        <v>2687.5</v>
      </c>
      <c r="AD31" s="116">
        <f t="shared" si="2"/>
        <v>2687.5</v>
      </c>
      <c r="AE31" s="116">
        <f t="shared" si="2"/>
        <v>2687.5</v>
      </c>
      <c r="AF31" s="116">
        <f t="shared" si="2"/>
        <v>2687.5</v>
      </c>
      <c r="AG31" s="116">
        <f t="shared" si="2"/>
        <v>2687.5</v>
      </c>
      <c r="AH31" s="116">
        <f t="shared" si="2"/>
        <v>2687.5</v>
      </c>
      <c r="AI31" s="116">
        <f t="shared" si="2"/>
        <v>2687.5</v>
      </c>
      <c r="AJ31" s="102"/>
      <c r="AK31" s="102"/>
      <c r="AL31" s="102"/>
    </row>
    <row r="32" spans="1:38" outlineLevel="3">
      <c r="A32" s="102"/>
      <c r="B32" s="102"/>
      <c r="C32" s="102"/>
      <c r="D32" s="102"/>
      <c r="E32" s="102" t="s">
        <v>94</v>
      </c>
      <c r="F32" s="102"/>
      <c r="G32" s="102"/>
      <c r="H32" s="52" t="str">
        <f>Currency</f>
        <v>$000</v>
      </c>
      <c r="I32" s="102"/>
      <c r="J32" s="102"/>
      <c r="K32" s="77"/>
      <c r="L32" s="116">
        <f>L33-SUM(L30:L31)</f>
        <v>-2299.6070065124632</v>
      </c>
      <c r="M32" s="116">
        <f t="shared" ref="M32:AI32" si="3">M33-SUM(M30:M31)</f>
        <v>-2750</v>
      </c>
      <c r="N32" s="116">
        <f t="shared" si="3"/>
        <v>-2750</v>
      </c>
      <c r="O32" s="116">
        <f t="shared" si="3"/>
        <v>-2750</v>
      </c>
      <c r="P32" s="116">
        <f t="shared" si="3"/>
        <v>-2750</v>
      </c>
      <c r="Q32" s="116">
        <f t="shared" si="3"/>
        <v>-2750</v>
      </c>
      <c r="R32" s="116">
        <f t="shared" si="3"/>
        <v>-2750</v>
      </c>
      <c r="S32" s="116">
        <f t="shared" si="3"/>
        <v>-2750</v>
      </c>
      <c r="T32" s="116">
        <f t="shared" si="3"/>
        <v>-2750</v>
      </c>
      <c r="U32" s="116">
        <f t="shared" si="3"/>
        <v>-2750</v>
      </c>
      <c r="V32" s="116">
        <f t="shared" si="3"/>
        <v>-2750</v>
      </c>
      <c r="W32" s="116">
        <f t="shared" si="3"/>
        <v>-2750</v>
      </c>
      <c r="X32" s="116">
        <f t="shared" si="3"/>
        <v>-2759.8108017067143</v>
      </c>
      <c r="Y32" s="116">
        <f t="shared" si="3"/>
        <v>-2687.5</v>
      </c>
      <c r="Z32" s="116">
        <f t="shared" si="3"/>
        <v>-2687.5</v>
      </c>
      <c r="AA32" s="116">
        <f t="shared" si="3"/>
        <v>-2687.5</v>
      </c>
      <c r="AB32" s="116">
        <f t="shared" si="3"/>
        <v>-2687.5</v>
      </c>
      <c r="AC32" s="116">
        <f t="shared" si="3"/>
        <v>-2687.5</v>
      </c>
      <c r="AD32" s="116">
        <f t="shared" si="3"/>
        <v>-2687.5</v>
      </c>
      <c r="AE32" s="116">
        <f t="shared" si="3"/>
        <v>-2687.5</v>
      </c>
      <c r="AF32" s="116">
        <f t="shared" si="3"/>
        <v>-2687.5</v>
      </c>
      <c r="AG32" s="116">
        <f t="shared" si="3"/>
        <v>-2687.5</v>
      </c>
      <c r="AH32" s="116">
        <f t="shared" si="3"/>
        <v>-2687.5</v>
      </c>
      <c r="AI32" s="116">
        <f t="shared" si="3"/>
        <v>-2687.5</v>
      </c>
      <c r="AJ32" s="102"/>
      <c r="AK32" s="102"/>
      <c r="AL32" s="102"/>
    </row>
    <row r="33" spans="1:38" outlineLevel="3">
      <c r="A33" s="102"/>
      <c r="B33" s="102"/>
      <c r="C33" s="102"/>
      <c r="D33" s="102"/>
      <c r="E33" s="102" t="s">
        <v>86</v>
      </c>
      <c r="F33" s="102"/>
      <c r="G33" s="102"/>
      <c r="H33" s="52" t="str">
        <f>Currency</f>
        <v>$000</v>
      </c>
      <c r="I33" s="102"/>
      <c r="J33" s="102"/>
      <c r="K33" s="117">
        <f>'Three Way Statements'!K149</f>
        <v>3156.1643835616437</v>
      </c>
      <c r="L33" s="85">
        <f>L26</f>
        <v>3606.5573770491801</v>
      </c>
      <c r="M33" s="85">
        <f t="shared" ref="M33:AI33" si="4">M26</f>
        <v>3606.5573770491801</v>
      </c>
      <c r="N33" s="85">
        <f t="shared" si="4"/>
        <v>3606.5573770491801</v>
      </c>
      <c r="O33" s="85">
        <f t="shared" si="4"/>
        <v>3606.5573770491801</v>
      </c>
      <c r="P33" s="85">
        <f t="shared" si="4"/>
        <v>3606.5573770491801</v>
      </c>
      <c r="Q33" s="85">
        <f t="shared" si="4"/>
        <v>3606.5573770491801</v>
      </c>
      <c r="R33" s="85">
        <f t="shared" si="4"/>
        <v>3606.5573770491801</v>
      </c>
      <c r="S33" s="85">
        <f t="shared" si="4"/>
        <v>3606.5573770491801</v>
      </c>
      <c r="T33" s="85">
        <f t="shared" si="4"/>
        <v>3606.5573770491801</v>
      </c>
      <c r="U33" s="85">
        <f t="shared" si="4"/>
        <v>3606.5573770491801</v>
      </c>
      <c r="V33" s="85">
        <f t="shared" si="4"/>
        <v>3606.5573770491801</v>
      </c>
      <c r="W33" s="85">
        <f t="shared" si="4"/>
        <v>3606.5573770491801</v>
      </c>
      <c r="X33" s="85">
        <f t="shared" si="4"/>
        <v>3534.2465753424658</v>
      </c>
      <c r="Y33" s="85">
        <f t="shared" si="4"/>
        <v>3534.2465753424658</v>
      </c>
      <c r="Z33" s="85">
        <f t="shared" si="4"/>
        <v>3534.2465753424658</v>
      </c>
      <c r="AA33" s="85">
        <f t="shared" si="4"/>
        <v>3534.2465753424658</v>
      </c>
      <c r="AB33" s="85">
        <f t="shared" si="4"/>
        <v>3534.2465753424658</v>
      </c>
      <c r="AC33" s="85">
        <f t="shared" si="4"/>
        <v>3534.2465753424658</v>
      </c>
      <c r="AD33" s="85">
        <f t="shared" si="4"/>
        <v>3534.2465753424658</v>
      </c>
      <c r="AE33" s="85">
        <f t="shared" si="4"/>
        <v>3534.2465753424658</v>
      </c>
      <c r="AF33" s="85">
        <f t="shared" si="4"/>
        <v>3534.2465753424658</v>
      </c>
      <c r="AG33" s="85">
        <f t="shared" si="4"/>
        <v>3534.2465753424658</v>
      </c>
      <c r="AH33" s="85">
        <f t="shared" si="4"/>
        <v>3534.2465753424658</v>
      </c>
      <c r="AI33" s="85">
        <f t="shared" si="4"/>
        <v>3534.2465753424658</v>
      </c>
      <c r="AJ33" s="102"/>
      <c r="AK33" s="102"/>
      <c r="AL33" s="102"/>
    </row>
    <row r="34" spans="1:38" outlineLevel="3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</row>
    <row r="35" spans="1:38" s="50" customFormat="1" outlineLevel="2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</row>
    <row r="36" spans="1:38" ht="16.5" outlineLevel="1">
      <c r="A36" s="102"/>
      <c r="B36" s="102"/>
      <c r="C36" s="3" t="s">
        <v>88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</row>
    <row r="37" spans="1:38" outlineLevel="2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</row>
    <row r="38" spans="1:38" ht="15" outlineLevel="2">
      <c r="A38" s="102"/>
      <c r="B38" s="102"/>
      <c r="C38" s="102"/>
      <c r="D38" s="4" t="s">
        <v>88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</row>
    <row r="39" spans="1:38" outlineLevel="3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</row>
    <row r="40" spans="1:38" outlineLevel="3">
      <c r="A40" s="102"/>
      <c r="B40" s="102"/>
      <c r="C40" s="102"/>
      <c r="D40" s="102"/>
      <c r="E40" s="102" t="s">
        <v>81</v>
      </c>
      <c r="F40" s="102"/>
      <c r="G40" s="102"/>
      <c r="H40" s="52" t="str">
        <f>Currency</f>
        <v>$000</v>
      </c>
      <c r="I40" s="102"/>
      <c r="J40" s="102"/>
      <c r="K40" s="102"/>
      <c r="L40" s="115">
        <f>L20</f>
        <v>2750</v>
      </c>
      <c r="M40" s="115">
        <f t="shared" ref="M40:AI40" si="5">M20</f>
        <v>2750</v>
      </c>
      <c r="N40" s="115">
        <f t="shared" si="5"/>
        <v>2750</v>
      </c>
      <c r="O40" s="115">
        <f t="shared" si="5"/>
        <v>2750</v>
      </c>
      <c r="P40" s="115">
        <f t="shared" si="5"/>
        <v>2750</v>
      </c>
      <c r="Q40" s="115">
        <f t="shared" si="5"/>
        <v>2750</v>
      </c>
      <c r="R40" s="115">
        <f t="shared" si="5"/>
        <v>2750</v>
      </c>
      <c r="S40" s="115">
        <f t="shared" si="5"/>
        <v>2750</v>
      </c>
      <c r="T40" s="115">
        <f t="shared" si="5"/>
        <v>2750</v>
      </c>
      <c r="U40" s="115">
        <f t="shared" si="5"/>
        <v>2750</v>
      </c>
      <c r="V40" s="115">
        <f t="shared" si="5"/>
        <v>2750</v>
      </c>
      <c r="W40" s="115">
        <f t="shared" si="5"/>
        <v>2750</v>
      </c>
      <c r="X40" s="115">
        <f t="shared" si="5"/>
        <v>2687.5</v>
      </c>
      <c r="Y40" s="115">
        <f t="shared" si="5"/>
        <v>2687.5</v>
      </c>
      <c r="Z40" s="115">
        <f t="shared" si="5"/>
        <v>2687.5</v>
      </c>
      <c r="AA40" s="115">
        <f t="shared" si="5"/>
        <v>2687.5</v>
      </c>
      <c r="AB40" s="115">
        <f t="shared" si="5"/>
        <v>2687.5</v>
      </c>
      <c r="AC40" s="115">
        <f t="shared" si="5"/>
        <v>2687.5</v>
      </c>
      <c r="AD40" s="115">
        <f t="shared" si="5"/>
        <v>2687.5</v>
      </c>
      <c r="AE40" s="115">
        <f t="shared" si="5"/>
        <v>2687.5</v>
      </c>
      <c r="AF40" s="115">
        <f t="shared" si="5"/>
        <v>2687.5</v>
      </c>
      <c r="AG40" s="115">
        <f t="shared" si="5"/>
        <v>2687.5</v>
      </c>
      <c r="AH40" s="115">
        <f t="shared" si="5"/>
        <v>2687.5</v>
      </c>
      <c r="AI40" s="115">
        <f t="shared" si="5"/>
        <v>2687.5</v>
      </c>
      <c r="AJ40" s="102"/>
      <c r="AK40" s="102"/>
      <c r="AL40" s="102"/>
    </row>
    <row r="41" spans="1:38" s="50" customFormat="1" outlineLevel="3">
      <c r="A41" s="102"/>
      <c r="B41" s="102"/>
      <c r="C41" s="102"/>
      <c r="D41" s="102"/>
      <c r="E41" s="102" t="s">
        <v>93</v>
      </c>
      <c r="F41" s="102"/>
      <c r="G41" s="102"/>
      <c r="H41" s="52" t="s">
        <v>92</v>
      </c>
      <c r="I41" s="102"/>
      <c r="J41" s="102"/>
      <c r="K41" s="102"/>
      <c r="L41" s="61">
        <f>'Three Way Statements'!L36</f>
        <v>0.38</v>
      </c>
      <c r="M41" s="61">
        <f>'Three Way Statements'!M36</f>
        <v>0.38</v>
      </c>
      <c r="N41" s="61">
        <f>'Three Way Statements'!N36</f>
        <v>0.38</v>
      </c>
      <c r="O41" s="61">
        <f>'Three Way Statements'!O36</f>
        <v>0.38</v>
      </c>
      <c r="P41" s="61">
        <f>'Three Way Statements'!P36</f>
        <v>0.38</v>
      </c>
      <c r="Q41" s="61">
        <f>'Three Way Statements'!Q36</f>
        <v>0.38</v>
      </c>
      <c r="R41" s="61">
        <f>'Three Way Statements'!R36</f>
        <v>0.38</v>
      </c>
      <c r="S41" s="61">
        <f>'Three Way Statements'!S36</f>
        <v>0.38</v>
      </c>
      <c r="T41" s="61">
        <f>'Three Way Statements'!T36</f>
        <v>0.38</v>
      </c>
      <c r="U41" s="61">
        <f>'Three Way Statements'!U36</f>
        <v>0.38</v>
      </c>
      <c r="V41" s="61">
        <f>'Three Way Statements'!V36</f>
        <v>0.38</v>
      </c>
      <c r="W41" s="61">
        <f>'Three Way Statements'!W36</f>
        <v>0.38</v>
      </c>
      <c r="X41" s="61">
        <f>'Three Way Statements'!X36</f>
        <v>0.4</v>
      </c>
      <c r="Y41" s="61">
        <f>'Three Way Statements'!Y36</f>
        <v>0.4</v>
      </c>
      <c r="Z41" s="61">
        <f>'Three Way Statements'!Z36</f>
        <v>0.4</v>
      </c>
      <c r="AA41" s="61">
        <f>'Three Way Statements'!AA36</f>
        <v>0.4</v>
      </c>
      <c r="AB41" s="61">
        <f>'Three Way Statements'!AB36</f>
        <v>0.4</v>
      </c>
      <c r="AC41" s="61">
        <f>'Three Way Statements'!AC36</f>
        <v>0.4</v>
      </c>
      <c r="AD41" s="61">
        <f>'Three Way Statements'!AD36</f>
        <v>0.4</v>
      </c>
      <c r="AE41" s="61">
        <f>'Three Way Statements'!AE36</f>
        <v>0.4</v>
      </c>
      <c r="AF41" s="61">
        <f>'Three Way Statements'!AF36</f>
        <v>0.4</v>
      </c>
      <c r="AG41" s="61">
        <f>'Three Way Statements'!AG36</f>
        <v>0.4</v>
      </c>
      <c r="AH41" s="61">
        <f>'Three Way Statements'!AH36</f>
        <v>0.4</v>
      </c>
      <c r="AI41" s="61">
        <f>'Three Way Statements'!AI36</f>
        <v>0.4</v>
      </c>
      <c r="AJ41" s="102"/>
      <c r="AK41" s="102"/>
      <c r="AL41" s="102"/>
    </row>
    <row r="42" spans="1:38" s="50" customFormat="1" outlineLevel="3">
      <c r="A42" s="102"/>
      <c r="B42" s="102"/>
      <c r="C42" s="102"/>
      <c r="D42" s="102"/>
      <c r="E42" s="102" t="s">
        <v>152</v>
      </c>
      <c r="F42" s="102"/>
      <c r="G42" s="102"/>
      <c r="H42" s="52" t="str">
        <f>Currency</f>
        <v>$000</v>
      </c>
      <c r="I42" s="102"/>
      <c r="J42" s="102"/>
      <c r="K42" s="102"/>
      <c r="L42" s="116">
        <f t="shared" ref="L42:AI42" si="6">L40*L41</f>
        <v>1045</v>
      </c>
      <c r="M42" s="116">
        <f t="shared" si="6"/>
        <v>1045</v>
      </c>
      <c r="N42" s="116">
        <f t="shared" si="6"/>
        <v>1045</v>
      </c>
      <c r="O42" s="116">
        <f t="shared" si="6"/>
        <v>1045</v>
      </c>
      <c r="P42" s="116">
        <f t="shared" si="6"/>
        <v>1045</v>
      </c>
      <c r="Q42" s="116">
        <f t="shared" si="6"/>
        <v>1045</v>
      </c>
      <c r="R42" s="116">
        <f t="shared" si="6"/>
        <v>1045</v>
      </c>
      <c r="S42" s="116">
        <f t="shared" si="6"/>
        <v>1045</v>
      </c>
      <c r="T42" s="116">
        <f t="shared" si="6"/>
        <v>1045</v>
      </c>
      <c r="U42" s="116">
        <f t="shared" si="6"/>
        <v>1045</v>
      </c>
      <c r="V42" s="116">
        <f t="shared" si="6"/>
        <v>1045</v>
      </c>
      <c r="W42" s="116">
        <f t="shared" si="6"/>
        <v>1045</v>
      </c>
      <c r="X42" s="116">
        <f t="shared" si="6"/>
        <v>1075</v>
      </c>
      <c r="Y42" s="116">
        <f t="shared" si="6"/>
        <v>1075</v>
      </c>
      <c r="Z42" s="116">
        <f t="shared" si="6"/>
        <v>1075</v>
      </c>
      <c r="AA42" s="116">
        <f t="shared" si="6"/>
        <v>1075</v>
      </c>
      <c r="AB42" s="116">
        <f t="shared" si="6"/>
        <v>1075</v>
      </c>
      <c r="AC42" s="116">
        <f t="shared" si="6"/>
        <v>1075</v>
      </c>
      <c r="AD42" s="116">
        <f t="shared" si="6"/>
        <v>1075</v>
      </c>
      <c r="AE42" s="116">
        <f t="shared" si="6"/>
        <v>1075</v>
      </c>
      <c r="AF42" s="116">
        <f t="shared" si="6"/>
        <v>1075</v>
      </c>
      <c r="AG42" s="116">
        <f t="shared" si="6"/>
        <v>1075</v>
      </c>
      <c r="AH42" s="116">
        <f t="shared" si="6"/>
        <v>1075</v>
      </c>
      <c r="AI42" s="116">
        <f t="shared" si="6"/>
        <v>1075</v>
      </c>
      <c r="AJ42" s="102"/>
      <c r="AK42" s="102"/>
      <c r="AL42" s="102"/>
    </row>
    <row r="43" spans="1:38" s="50" customFormat="1" outlineLevel="3">
      <c r="A43" s="102"/>
      <c r="B43" s="102"/>
      <c r="C43" s="102"/>
      <c r="D43" s="102"/>
      <c r="E43" s="102" t="s">
        <v>153</v>
      </c>
      <c r="F43" s="102"/>
      <c r="G43" s="102"/>
      <c r="H43" s="52" t="str">
        <f>Currency</f>
        <v>$000</v>
      </c>
      <c r="I43" s="102"/>
      <c r="J43" s="102"/>
      <c r="K43" s="102"/>
      <c r="L43" s="85">
        <f t="shared" ref="L43:AI43" si="7">SUM(L42:L42)</f>
        <v>1045</v>
      </c>
      <c r="M43" s="85">
        <f t="shared" si="7"/>
        <v>1045</v>
      </c>
      <c r="N43" s="85">
        <f t="shared" si="7"/>
        <v>1045</v>
      </c>
      <c r="O43" s="85">
        <f t="shared" si="7"/>
        <v>1045</v>
      </c>
      <c r="P43" s="85">
        <f t="shared" si="7"/>
        <v>1045</v>
      </c>
      <c r="Q43" s="85">
        <f t="shared" si="7"/>
        <v>1045</v>
      </c>
      <c r="R43" s="85">
        <f t="shared" si="7"/>
        <v>1045</v>
      </c>
      <c r="S43" s="85">
        <f t="shared" si="7"/>
        <v>1045</v>
      </c>
      <c r="T43" s="85">
        <f t="shared" si="7"/>
        <v>1045</v>
      </c>
      <c r="U43" s="85">
        <f t="shared" si="7"/>
        <v>1045</v>
      </c>
      <c r="V43" s="85">
        <f t="shared" si="7"/>
        <v>1045</v>
      </c>
      <c r="W43" s="85">
        <f t="shared" si="7"/>
        <v>1045</v>
      </c>
      <c r="X43" s="85">
        <f t="shared" si="7"/>
        <v>1075</v>
      </c>
      <c r="Y43" s="85">
        <f t="shared" si="7"/>
        <v>1075</v>
      </c>
      <c r="Z43" s="85">
        <f t="shared" si="7"/>
        <v>1075</v>
      </c>
      <c r="AA43" s="85">
        <f t="shared" si="7"/>
        <v>1075</v>
      </c>
      <c r="AB43" s="85">
        <f t="shared" si="7"/>
        <v>1075</v>
      </c>
      <c r="AC43" s="85">
        <f t="shared" si="7"/>
        <v>1075</v>
      </c>
      <c r="AD43" s="85">
        <f t="shared" si="7"/>
        <v>1075</v>
      </c>
      <c r="AE43" s="85">
        <f t="shared" si="7"/>
        <v>1075</v>
      </c>
      <c r="AF43" s="85">
        <f t="shared" si="7"/>
        <v>1075</v>
      </c>
      <c r="AG43" s="85">
        <f t="shared" si="7"/>
        <v>1075</v>
      </c>
      <c r="AH43" s="85">
        <f t="shared" si="7"/>
        <v>1075</v>
      </c>
      <c r="AI43" s="85">
        <f t="shared" si="7"/>
        <v>1075</v>
      </c>
      <c r="AJ43" s="102"/>
      <c r="AK43" s="102"/>
      <c r="AL43" s="102"/>
    </row>
    <row r="44" spans="1:38" outlineLevel="3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</row>
    <row r="45" spans="1:38" ht="15" outlineLevel="2">
      <c r="A45" s="102"/>
      <c r="B45" s="102"/>
      <c r="C45" s="102"/>
      <c r="D45" s="4" t="s">
        <v>89</v>
      </c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</row>
    <row r="46" spans="1:38" outlineLevel="3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</row>
    <row r="47" spans="1:38" outlineLevel="3">
      <c r="A47" s="102"/>
      <c r="B47" s="102"/>
      <c r="C47" s="102"/>
      <c r="D47" s="102"/>
      <c r="E47" s="102" t="s">
        <v>90</v>
      </c>
      <c r="F47" s="102"/>
      <c r="G47" s="102"/>
      <c r="H47" s="52" t="s">
        <v>85</v>
      </c>
      <c r="I47" s="102"/>
      <c r="J47" s="102"/>
      <c r="K47" s="102"/>
      <c r="L47" s="115">
        <f>'Three Way Statements'!L37</f>
        <v>36</v>
      </c>
      <c r="M47" s="115">
        <f>'Three Way Statements'!M37</f>
        <v>36</v>
      </c>
      <c r="N47" s="115">
        <f>'Three Way Statements'!N37</f>
        <v>36</v>
      </c>
      <c r="O47" s="115">
        <f>'Three Way Statements'!O37</f>
        <v>36</v>
      </c>
      <c r="P47" s="115">
        <f>'Three Way Statements'!P37</f>
        <v>36</v>
      </c>
      <c r="Q47" s="115">
        <f>'Three Way Statements'!Q37</f>
        <v>36</v>
      </c>
      <c r="R47" s="115">
        <f>'Three Way Statements'!R37</f>
        <v>36</v>
      </c>
      <c r="S47" s="115">
        <f>'Three Way Statements'!S37</f>
        <v>36</v>
      </c>
      <c r="T47" s="115">
        <f>'Three Way Statements'!T37</f>
        <v>36</v>
      </c>
      <c r="U47" s="115">
        <f>'Three Way Statements'!U37</f>
        <v>36</v>
      </c>
      <c r="V47" s="115">
        <f>'Three Way Statements'!V37</f>
        <v>36</v>
      </c>
      <c r="W47" s="115">
        <f>'Three Way Statements'!W37</f>
        <v>36</v>
      </c>
      <c r="X47" s="115">
        <f>'Three Way Statements'!X37</f>
        <v>37</v>
      </c>
      <c r="Y47" s="115">
        <f>'Three Way Statements'!Y37</f>
        <v>37</v>
      </c>
      <c r="Z47" s="115">
        <f>'Three Way Statements'!Z37</f>
        <v>37</v>
      </c>
      <c r="AA47" s="115">
        <f>'Three Way Statements'!AA37</f>
        <v>37</v>
      </c>
      <c r="AB47" s="115">
        <f>'Three Way Statements'!AB37</f>
        <v>37</v>
      </c>
      <c r="AC47" s="115">
        <f>'Three Way Statements'!AC37</f>
        <v>37</v>
      </c>
      <c r="AD47" s="115">
        <f>'Three Way Statements'!AD37</f>
        <v>37</v>
      </c>
      <c r="AE47" s="115">
        <f>'Three Way Statements'!AE37</f>
        <v>37</v>
      </c>
      <c r="AF47" s="115">
        <f>'Three Way Statements'!AF37</f>
        <v>37</v>
      </c>
      <c r="AG47" s="115">
        <f>'Three Way Statements'!AG37</f>
        <v>37</v>
      </c>
      <c r="AH47" s="115">
        <f>'Three Way Statements'!AH37</f>
        <v>37</v>
      </c>
      <c r="AI47" s="115">
        <f>'Three Way Statements'!AI37</f>
        <v>37</v>
      </c>
      <c r="AJ47" s="102"/>
      <c r="AK47" s="102"/>
      <c r="AL47" s="102"/>
    </row>
    <row r="48" spans="1:38" outlineLevel="3">
      <c r="A48" s="102"/>
      <c r="B48" s="102"/>
      <c r="C48" s="102"/>
      <c r="D48" s="102"/>
      <c r="E48" s="102" t="s">
        <v>259</v>
      </c>
      <c r="F48" s="102"/>
      <c r="G48" s="102"/>
      <c r="H48" s="52" t="s">
        <v>85</v>
      </c>
      <c r="I48" s="102"/>
      <c r="J48" s="102"/>
      <c r="K48" s="102"/>
      <c r="L48" s="115">
        <f t="shared" ref="L48:AI48" si="8">L25</f>
        <v>366</v>
      </c>
      <c r="M48" s="115">
        <f t="shared" si="8"/>
        <v>366</v>
      </c>
      <c r="N48" s="115">
        <f t="shared" si="8"/>
        <v>366</v>
      </c>
      <c r="O48" s="115">
        <f t="shared" si="8"/>
        <v>366</v>
      </c>
      <c r="P48" s="115">
        <f t="shared" si="8"/>
        <v>366</v>
      </c>
      <c r="Q48" s="115">
        <f t="shared" si="8"/>
        <v>366</v>
      </c>
      <c r="R48" s="115">
        <f t="shared" si="8"/>
        <v>366</v>
      </c>
      <c r="S48" s="115">
        <f t="shared" si="8"/>
        <v>366</v>
      </c>
      <c r="T48" s="115">
        <f t="shared" si="8"/>
        <v>366</v>
      </c>
      <c r="U48" s="115">
        <f t="shared" si="8"/>
        <v>366</v>
      </c>
      <c r="V48" s="115">
        <f t="shared" si="8"/>
        <v>366</v>
      </c>
      <c r="W48" s="115">
        <f t="shared" si="8"/>
        <v>366</v>
      </c>
      <c r="X48" s="115">
        <f t="shared" si="8"/>
        <v>365</v>
      </c>
      <c r="Y48" s="115">
        <f t="shared" si="8"/>
        <v>365</v>
      </c>
      <c r="Z48" s="115">
        <f t="shared" si="8"/>
        <v>365</v>
      </c>
      <c r="AA48" s="115">
        <f t="shared" si="8"/>
        <v>365</v>
      </c>
      <c r="AB48" s="115">
        <f t="shared" si="8"/>
        <v>365</v>
      </c>
      <c r="AC48" s="115">
        <f t="shared" si="8"/>
        <v>365</v>
      </c>
      <c r="AD48" s="115">
        <f t="shared" si="8"/>
        <v>365</v>
      </c>
      <c r="AE48" s="115">
        <f t="shared" si="8"/>
        <v>365</v>
      </c>
      <c r="AF48" s="115">
        <f t="shared" si="8"/>
        <v>365</v>
      </c>
      <c r="AG48" s="115">
        <f t="shared" si="8"/>
        <v>365</v>
      </c>
      <c r="AH48" s="115">
        <f t="shared" si="8"/>
        <v>365</v>
      </c>
      <c r="AI48" s="115">
        <f t="shared" si="8"/>
        <v>365</v>
      </c>
      <c r="AJ48" s="102"/>
      <c r="AK48" s="102"/>
      <c r="AL48" s="102"/>
    </row>
    <row r="49" spans="1:38" outlineLevel="3">
      <c r="A49" s="102"/>
      <c r="B49" s="102"/>
      <c r="C49" s="102"/>
      <c r="D49" s="102"/>
      <c r="E49" s="102" t="s">
        <v>91</v>
      </c>
      <c r="F49" s="102"/>
      <c r="G49" s="102"/>
      <c r="H49" s="52" t="str">
        <f>Currency</f>
        <v>$000</v>
      </c>
      <c r="I49" s="102"/>
      <c r="J49" s="102"/>
      <c r="K49" s="102"/>
      <c r="L49" s="116">
        <f t="shared" ref="L49:AI49" si="9">MIN(L43*Months_in_Year*L47/L48,SUM(L53:L54))</f>
        <v>1233.4426229508197</v>
      </c>
      <c r="M49" s="116">
        <f t="shared" si="9"/>
        <v>1233.4426229508197</v>
      </c>
      <c r="N49" s="116">
        <f t="shared" si="9"/>
        <v>1233.4426229508197</v>
      </c>
      <c r="O49" s="116">
        <f t="shared" si="9"/>
        <v>1233.4426229508197</v>
      </c>
      <c r="P49" s="116">
        <f t="shared" si="9"/>
        <v>1233.4426229508197</v>
      </c>
      <c r="Q49" s="116">
        <f t="shared" si="9"/>
        <v>1233.4426229508197</v>
      </c>
      <c r="R49" s="116">
        <f t="shared" si="9"/>
        <v>1233.4426229508197</v>
      </c>
      <c r="S49" s="116">
        <f t="shared" si="9"/>
        <v>1233.4426229508197</v>
      </c>
      <c r="T49" s="116">
        <f t="shared" si="9"/>
        <v>1233.4426229508197</v>
      </c>
      <c r="U49" s="116">
        <f t="shared" si="9"/>
        <v>1233.4426229508197</v>
      </c>
      <c r="V49" s="116">
        <f t="shared" si="9"/>
        <v>1233.4426229508197</v>
      </c>
      <c r="W49" s="116">
        <f t="shared" si="9"/>
        <v>1233.4426229508197</v>
      </c>
      <c r="X49" s="116">
        <f t="shared" si="9"/>
        <v>1307.6712328767123</v>
      </c>
      <c r="Y49" s="116">
        <f t="shared" si="9"/>
        <v>1307.6712328767123</v>
      </c>
      <c r="Z49" s="116">
        <f t="shared" si="9"/>
        <v>1307.6712328767123</v>
      </c>
      <c r="AA49" s="116">
        <f t="shared" si="9"/>
        <v>1307.6712328767123</v>
      </c>
      <c r="AB49" s="116">
        <f t="shared" si="9"/>
        <v>1307.6712328767123</v>
      </c>
      <c r="AC49" s="116">
        <f t="shared" si="9"/>
        <v>1307.6712328767123</v>
      </c>
      <c r="AD49" s="116">
        <f t="shared" si="9"/>
        <v>1307.6712328767123</v>
      </c>
      <c r="AE49" s="116">
        <f t="shared" si="9"/>
        <v>1307.6712328767123</v>
      </c>
      <c r="AF49" s="116">
        <f t="shared" si="9"/>
        <v>1307.6712328767123</v>
      </c>
      <c r="AG49" s="116">
        <f t="shared" si="9"/>
        <v>1307.6712328767123</v>
      </c>
      <c r="AH49" s="116">
        <f t="shared" si="9"/>
        <v>1307.6712328767123</v>
      </c>
      <c r="AI49" s="116">
        <f t="shared" si="9"/>
        <v>1307.6712328767123</v>
      </c>
      <c r="AJ49" s="102"/>
      <c r="AK49" s="102"/>
      <c r="AL49" s="102"/>
    </row>
    <row r="50" spans="1:38" outlineLevel="3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</row>
    <row r="51" spans="1:38" ht="15" outlineLevel="2">
      <c r="A51" s="102"/>
      <c r="B51" s="102"/>
      <c r="C51" s="102"/>
      <c r="D51" s="4" t="s">
        <v>82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</row>
    <row r="52" spans="1:38" outlineLevel="3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</row>
    <row r="53" spans="1:38" outlineLevel="3">
      <c r="A53" s="102"/>
      <c r="B53" s="102"/>
      <c r="C53" s="102"/>
      <c r="D53" s="102"/>
      <c r="E53" s="102" t="s">
        <v>97</v>
      </c>
      <c r="F53" s="102"/>
      <c r="G53" s="102"/>
      <c r="H53" s="52" t="str">
        <f>Currency</f>
        <v>$000</v>
      </c>
      <c r="I53" s="102"/>
      <c r="J53" s="102"/>
      <c r="K53" s="77"/>
      <c r="L53" s="116">
        <f>K56</f>
        <v>1199.3424657534247</v>
      </c>
      <c r="M53" s="116">
        <f t="shared" ref="M53:AI53" si="10">L56</f>
        <v>1233.4426229508197</v>
      </c>
      <c r="N53" s="116">
        <f t="shared" si="10"/>
        <v>1233.4426229508197</v>
      </c>
      <c r="O53" s="116">
        <f t="shared" si="10"/>
        <v>1233.4426229508197</v>
      </c>
      <c r="P53" s="116">
        <f t="shared" si="10"/>
        <v>1233.4426229508197</v>
      </c>
      <c r="Q53" s="116">
        <f t="shared" si="10"/>
        <v>1233.4426229508197</v>
      </c>
      <c r="R53" s="116">
        <f t="shared" si="10"/>
        <v>1233.4426229508197</v>
      </c>
      <c r="S53" s="116">
        <f t="shared" si="10"/>
        <v>1233.4426229508197</v>
      </c>
      <c r="T53" s="116">
        <f t="shared" si="10"/>
        <v>1233.4426229508197</v>
      </c>
      <c r="U53" s="116">
        <f t="shared" si="10"/>
        <v>1233.4426229508197</v>
      </c>
      <c r="V53" s="116">
        <f t="shared" si="10"/>
        <v>1233.4426229508197</v>
      </c>
      <c r="W53" s="116">
        <f t="shared" si="10"/>
        <v>1233.4426229508197</v>
      </c>
      <c r="X53" s="116">
        <f t="shared" si="10"/>
        <v>1233.4426229508197</v>
      </c>
      <c r="Y53" s="116">
        <f t="shared" si="10"/>
        <v>1307.6712328767123</v>
      </c>
      <c r="Z53" s="116">
        <f t="shared" si="10"/>
        <v>1307.6712328767123</v>
      </c>
      <c r="AA53" s="116">
        <f t="shared" si="10"/>
        <v>1307.6712328767123</v>
      </c>
      <c r="AB53" s="116">
        <f t="shared" si="10"/>
        <v>1307.6712328767123</v>
      </c>
      <c r="AC53" s="116">
        <f t="shared" si="10"/>
        <v>1307.6712328767123</v>
      </c>
      <c r="AD53" s="116">
        <f t="shared" si="10"/>
        <v>1307.6712328767123</v>
      </c>
      <c r="AE53" s="116">
        <f t="shared" si="10"/>
        <v>1307.6712328767123</v>
      </c>
      <c r="AF53" s="116">
        <f t="shared" si="10"/>
        <v>1307.6712328767123</v>
      </c>
      <c r="AG53" s="116">
        <f t="shared" si="10"/>
        <v>1307.6712328767123</v>
      </c>
      <c r="AH53" s="116">
        <f t="shared" si="10"/>
        <v>1307.6712328767123</v>
      </c>
      <c r="AI53" s="116">
        <f t="shared" si="10"/>
        <v>1307.6712328767123</v>
      </c>
      <c r="AJ53" s="102"/>
      <c r="AK53" s="102"/>
      <c r="AL53" s="102"/>
    </row>
    <row r="54" spans="1:38" outlineLevel="3">
      <c r="A54" s="102"/>
      <c r="B54" s="102"/>
      <c r="C54" s="102"/>
      <c r="D54" s="102"/>
      <c r="E54" s="102" t="s">
        <v>88</v>
      </c>
      <c r="F54" s="102"/>
      <c r="G54" s="102"/>
      <c r="H54" s="52" t="str">
        <f>Currency</f>
        <v>$000</v>
      </c>
      <c r="I54" s="102"/>
      <c r="J54" s="102"/>
      <c r="K54" s="77"/>
      <c r="L54" s="116">
        <f>L43</f>
        <v>1045</v>
      </c>
      <c r="M54" s="116">
        <f t="shared" ref="M54:AI54" si="11">M43</f>
        <v>1045</v>
      </c>
      <c r="N54" s="116">
        <f t="shared" si="11"/>
        <v>1045</v>
      </c>
      <c r="O54" s="116">
        <f t="shared" si="11"/>
        <v>1045</v>
      </c>
      <c r="P54" s="116">
        <f t="shared" si="11"/>
        <v>1045</v>
      </c>
      <c r="Q54" s="116">
        <f t="shared" si="11"/>
        <v>1045</v>
      </c>
      <c r="R54" s="116">
        <f t="shared" si="11"/>
        <v>1045</v>
      </c>
      <c r="S54" s="116">
        <f t="shared" si="11"/>
        <v>1045</v>
      </c>
      <c r="T54" s="116">
        <f t="shared" si="11"/>
        <v>1045</v>
      </c>
      <c r="U54" s="116">
        <f t="shared" si="11"/>
        <v>1045</v>
      </c>
      <c r="V54" s="116">
        <f t="shared" si="11"/>
        <v>1045</v>
      </c>
      <c r="W54" s="116">
        <f t="shared" si="11"/>
        <v>1045</v>
      </c>
      <c r="X54" s="116">
        <f t="shared" si="11"/>
        <v>1075</v>
      </c>
      <c r="Y54" s="116">
        <f t="shared" si="11"/>
        <v>1075</v>
      </c>
      <c r="Z54" s="116">
        <f t="shared" si="11"/>
        <v>1075</v>
      </c>
      <c r="AA54" s="116">
        <f t="shared" si="11"/>
        <v>1075</v>
      </c>
      <c r="AB54" s="116">
        <f t="shared" si="11"/>
        <v>1075</v>
      </c>
      <c r="AC54" s="116">
        <f t="shared" si="11"/>
        <v>1075</v>
      </c>
      <c r="AD54" s="116">
        <f t="shared" si="11"/>
        <v>1075</v>
      </c>
      <c r="AE54" s="116">
        <f t="shared" si="11"/>
        <v>1075</v>
      </c>
      <c r="AF54" s="116">
        <f t="shared" si="11"/>
        <v>1075</v>
      </c>
      <c r="AG54" s="116">
        <f t="shared" si="11"/>
        <v>1075</v>
      </c>
      <c r="AH54" s="116">
        <f t="shared" si="11"/>
        <v>1075</v>
      </c>
      <c r="AI54" s="116">
        <f t="shared" si="11"/>
        <v>1075</v>
      </c>
      <c r="AJ54" s="102"/>
      <c r="AK54" s="102"/>
      <c r="AL54" s="102"/>
    </row>
    <row r="55" spans="1:38" outlineLevel="3">
      <c r="A55" s="102"/>
      <c r="B55" s="102"/>
      <c r="C55" s="102"/>
      <c r="D55" s="102"/>
      <c r="E55" s="102" t="s">
        <v>95</v>
      </c>
      <c r="F55" s="102"/>
      <c r="G55" s="102"/>
      <c r="H55" s="52" t="str">
        <f>Currency</f>
        <v>$000</v>
      </c>
      <c r="I55" s="102"/>
      <c r="J55" s="102"/>
      <c r="K55" s="77"/>
      <c r="L55" s="116">
        <f>L56-SUM(L53:L54)</f>
        <v>-1010.899842802605</v>
      </c>
      <c r="M55" s="116">
        <f t="shared" ref="M55:AI55" si="12">M56-SUM(M53:M54)</f>
        <v>-1045.0000000000002</v>
      </c>
      <c r="N55" s="116">
        <f t="shared" si="12"/>
        <v>-1045.0000000000002</v>
      </c>
      <c r="O55" s="116">
        <f t="shared" si="12"/>
        <v>-1045.0000000000002</v>
      </c>
      <c r="P55" s="116">
        <f t="shared" si="12"/>
        <v>-1045.0000000000002</v>
      </c>
      <c r="Q55" s="116">
        <f t="shared" si="12"/>
        <v>-1045.0000000000002</v>
      </c>
      <c r="R55" s="116">
        <f t="shared" si="12"/>
        <v>-1045.0000000000002</v>
      </c>
      <c r="S55" s="116">
        <f t="shared" si="12"/>
        <v>-1045.0000000000002</v>
      </c>
      <c r="T55" s="116">
        <f t="shared" si="12"/>
        <v>-1045.0000000000002</v>
      </c>
      <c r="U55" s="116">
        <f t="shared" si="12"/>
        <v>-1045.0000000000002</v>
      </c>
      <c r="V55" s="116">
        <f t="shared" si="12"/>
        <v>-1045.0000000000002</v>
      </c>
      <c r="W55" s="116">
        <f t="shared" si="12"/>
        <v>-1045.0000000000002</v>
      </c>
      <c r="X55" s="116">
        <f t="shared" si="12"/>
        <v>-1000.7713900741076</v>
      </c>
      <c r="Y55" s="116">
        <f t="shared" si="12"/>
        <v>-1075.0000000000002</v>
      </c>
      <c r="Z55" s="116">
        <f t="shared" si="12"/>
        <v>-1075.0000000000002</v>
      </c>
      <c r="AA55" s="116">
        <f t="shared" si="12"/>
        <v>-1075.0000000000002</v>
      </c>
      <c r="AB55" s="116">
        <f t="shared" si="12"/>
        <v>-1075.0000000000002</v>
      </c>
      <c r="AC55" s="116">
        <f t="shared" si="12"/>
        <v>-1075.0000000000002</v>
      </c>
      <c r="AD55" s="116">
        <f t="shared" si="12"/>
        <v>-1075.0000000000002</v>
      </c>
      <c r="AE55" s="116">
        <f t="shared" si="12"/>
        <v>-1075.0000000000002</v>
      </c>
      <c r="AF55" s="116">
        <f t="shared" si="12"/>
        <v>-1075.0000000000002</v>
      </c>
      <c r="AG55" s="116">
        <f t="shared" si="12"/>
        <v>-1075.0000000000002</v>
      </c>
      <c r="AH55" s="116">
        <f t="shared" si="12"/>
        <v>-1075.0000000000002</v>
      </c>
      <c r="AI55" s="116">
        <f t="shared" si="12"/>
        <v>-1075.0000000000002</v>
      </c>
      <c r="AJ55" s="102"/>
      <c r="AK55" s="102"/>
      <c r="AL55" s="102"/>
    </row>
    <row r="56" spans="1:38" outlineLevel="3">
      <c r="A56" s="102"/>
      <c r="B56" s="102"/>
      <c r="C56" s="102"/>
      <c r="D56" s="102"/>
      <c r="E56" s="102" t="s">
        <v>91</v>
      </c>
      <c r="F56" s="102"/>
      <c r="G56" s="102"/>
      <c r="H56" s="52" t="str">
        <f>Currency</f>
        <v>$000</v>
      </c>
      <c r="I56" s="102"/>
      <c r="J56" s="102"/>
      <c r="K56" s="117">
        <f>'Three Way Statements'!K156</f>
        <v>1199.3424657534247</v>
      </c>
      <c r="L56" s="118">
        <f>L49</f>
        <v>1233.4426229508197</v>
      </c>
      <c r="M56" s="118">
        <f t="shared" ref="M56:AI56" si="13">M49</f>
        <v>1233.4426229508197</v>
      </c>
      <c r="N56" s="118">
        <f t="shared" si="13"/>
        <v>1233.4426229508197</v>
      </c>
      <c r="O56" s="118">
        <f t="shared" si="13"/>
        <v>1233.4426229508197</v>
      </c>
      <c r="P56" s="118">
        <f t="shared" si="13"/>
        <v>1233.4426229508197</v>
      </c>
      <c r="Q56" s="118">
        <f t="shared" si="13"/>
        <v>1233.4426229508197</v>
      </c>
      <c r="R56" s="118">
        <f t="shared" si="13"/>
        <v>1233.4426229508197</v>
      </c>
      <c r="S56" s="118">
        <f t="shared" si="13"/>
        <v>1233.4426229508197</v>
      </c>
      <c r="T56" s="118">
        <f t="shared" si="13"/>
        <v>1233.4426229508197</v>
      </c>
      <c r="U56" s="118">
        <f t="shared" si="13"/>
        <v>1233.4426229508197</v>
      </c>
      <c r="V56" s="118">
        <f t="shared" si="13"/>
        <v>1233.4426229508197</v>
      </c>
      <c r="W56" s="118">
        <f t="shared" si="13"/>
        <v>1233.4426229508197</v>
      </c>
      <c r="X56" s="118">
        <f t="shared" si="13"/>
        <v>1307.6712328767123</v>
      </c>
      <c r="Y56" s="118">
        <f t="shared" si="13"/>
        <v>1307.6712328767123</v>
      </c>
      <c r="Z56" s="118">
        <f t="shared" si="13"/>
        <v>1307.6712328767123</v>
      </c>
      <c r="AA56" s="118">
        <f t="shared" si="13"/>
        <v>1307.6712328767123</v>
      </c>
      <c r="AB56" s="118">
        <f t="shared" si="13"/>
        <v>1307.6712328767123</v>
      </c>
      <c r="AC56" s="118">
        <f t="shared" si="13"/>
        <v>1307.6712328767123</v>
      </c>
      <c r="AD56" s="118">
        <f t="shared" si="13"/>
        <v>1307.6712328767123</v>
      </c>
      <c r="AE56" s="118">
        <f t="shared" si="13"/>
        <v>1307.6712328767123</v>
      </c>
      <c r="AF56" s="118">
        <f t="shared" si="13"/>
        <v>1307.6712328767123</v>
      </c>
      <c r="AG56" s="118">
        <f t="shared" si="13"/>
        <v>1307.6712328767123</v>
      </c>
      <c r="AH56" s="118">
        <f t="shared" si="13"/>
        <v>1307.6712328767123</v>
      </c>
      <c r="AI56" s="118">
        <f t="shared" si="13"/>
        <v>1307.6712328767123</v>
      </c>
      <c r="AJ56" s="102"/>
      <c r="AK56" s="102"/>
      <c r="AL56" s="102"/>
    </row>
    <row r="57" spans="1:38" outlineLevel="3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</row>
    <row r="58" spans="1:38" s="50" customFormat="1" outlineLevel="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</row>
    <row r="59" spans="1:38" ht="16.5" outlineLevel="1">
      <c r="A59" s="102"/>
      <c r="B59" s="102"/>
      <c r="C59" s="3" t="s">
        <v>96</v>
      </c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</row>
    <row r="60" spans="1:38" outlineLevel="2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</row>
    <row r="61" spans="1:38" ht="15" outlineLevel="2">
      <c r="A61" s="102"/>
      <c r="B61" s="102"/>
      <c r="C61" s="102"/>
      <c r="D61" s="4" t="s">
        <v>96</v>
      </c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</row>
    <row r="62" spans="1:38" outlineLevel="3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</row>
    <row r="63" spans="1:38" outlineLevel="3">
      <c r="A63" s="102"/>
      <c r="B63" s="102"/>
      <c r="C63" s="102"/>
      <c r="D63" s="102"/>
      <c r="E63" s="102" t="s">
        <v>96</v>
      </c>
      <c r="F63" s="102"/>
      <c r="G63" s="102"/>
      <c r="H63" s="52" t="str">
        <f>Currency</f>
        <v>$000</v>
      </c>
      <c r="I63" s="102"/>
      <c r="J63" s="102"/>
      <c r="K63" s="102"/>
      <c r="L63" s="119">
        <f>'Three Way Statements'!L44</f>
        <v>466.66666666666669</v>
      </c>
      <c r="M63" s="119">
        <f>'Three Way Statements'!M44</f>
        <v>466.66666666666669</v>
      </c>
      <c r="N63" s="119">
        <f>'Three Way Statements'!N44</f>
        <v>466.66666666666669</v>
      </c>
      <c r="O63" s="119">
        <f>'Three Way Statements'!O44</f>
        <v>466.66666666666669</v>
      </c>
      <c r="P63" s="119">
        <f>'Three Way Statements'!P44</f>
        <v>466.66666666666669</v>
      </c>
      <c r="Q63" s="119">
        <f>'Three Way Statements'!Q44</f>
        <v>466.66666666666669</v>
      </c>
      <c r="R63" s="119">
        <f>'Three Way Statements'!R44</f>
        <v>466.66666666666669</v>
      </c>
      <c r="S63" s="119">
        <f>'Three Way Statements'!S44</f>
        <v>466.66666666666669</v>
      </c>
      <c r="T63" s="119">
        <f>'Three Way Statements'!T44</f>
        <v>466.66666666666669</v>
      </c>
      <c r="U63" s="119">
        <f>'Three Way Statements'!U44</f>
        <v>466.66666666666669</v>
      </c>
      <c r="V63" s="119">
        <f>'Three Way Statements'!V44</f>
        <v>466.66666666666669</v>
      </c>
      <c r="W63" s="119">
        <f>'Three Way Statements'!W44</f>
        <v>466.66666666666669</v>
      </c>
      <c r="X63" s="119">
        <f>'Three Way Statements'!X44</f>
        <v>475</v>
      </c>
      <c r="Y63" s="119">
        <f>'Three Way Statements'!Y44</f>
        <v>475</v>
      </c>
      <c r="Z63" s="119">
        <f>'Three Way Statements'!Z44</f>
        <v>475</v>
      </c>
      <c r="AA63" s="119">
        <f>'Three Way Statements'!AA44</f>
        <v>475</v>
      </c>
      <c r="AB63" s="119">
        <f>'Three Way Statements'!AB44</f>
        <v>475</v>
      </c>
      <c r="AC63" s="119">
        <f>'Three Way Statements'!AC44</f>
        <v>475</v>
      </c>
      <c r="AD63" s="119">
        <f>'Three Way Statements'!AD44</f>
        <v>475</v>
      </c>
      <c r="AE63" s="119">
        <f>'Three Way Statements'!AE44</f>
        <v>475</v>
      </c>
      <c r="AF63" s="119">
        <f>'Three Way Statements'!AF44</f>
        <v>475</v>
      </c>
      <c r="AG63" s="119">
        <f>'Three Way Statements'!AG44</f>
        <v>475</v>
      </c>
      <c r="AH63" s="119">
        <f>'Three Way Statements'!AH44</f>
        <v>475</v>
      </c>
      <c r="AI63" s="119">
        <f>'Three Way Statements'!AI44</f>
        <v>475</v>
      </c>
      <c r="AJ63" s="102"/>
      <c r="AK63" s="102"/>
      <c r="AL63" s="102"/>
    </row>
    <row r="64" spans="1:38" outlineLevel="3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</row>
    <row r="65" spans="1:38" ht="15" outlineLevel="2">
      <c r="A65" s="102"/>
      <c r="B65" s="102"/>
      <c r="C65" s="102"/>
      <c r="D65" s="4" t="s">
        <v>82</v>
      </c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</row>
    <row r="66" spans="1:38" outlineLevel="3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</row>
    <row r="67" spans="1:38" outlineLevel="3">
      <c r="A67" s="102"/>
      <c r="B67" s="102"/>
      <c r="C67" s="102"/>
      <c r="D67" s="102"/>
      <c r="E67" s="102" t="s">
        <v>97</v>
      </c>
      <c r="F67" s="102"/>
      <c r="G67" s="102"/>
      <c r="H67" s="52" t="str">
        <f>Currency</f>
        <v>$000</v>
      </c>
      <c r="I67" s="102"/>
      <c r="J67" s="102"/>
      <c r="K67" s="77"/>
      <c r="L67" s="116">
        <f>K70</f>
        <v>0</v>
      </c>
      <c r="M67" s="116">
        <f t="shared" ref="M67:AI67" si="14">L70</f>
        <v>0</v>
      </c>
      <c r="N67" s="116">
        <f t="shared" si="14"/>
        <v>0</v>
      </c>
      <c r="O67" s="116">
        <f t="shared" si="14"/>
        <v>0</v>
      </c>
      <c r="P67" s="116">
        <f t="shared" si="14"/>
        <v>0</v>
      </c>
      <c r="Q67" s="116">
        <f t="shared" si="14"/>
        <v>0</v>
      </c>
      <c r="R67" s="116">
        <f t="shared" si="14"/>
        <v>0</v>
      </c>
      <c r="S67" s="116">
        <f t="shared" si="14"/>
        <v>0</v>
      </c>
      <c r="T67" s="116">
        <f t="shared" si="14"/>
        <v>0</v>
      </c>
      <c r="U67" s="116">
        <f t="shared" si="14"/>
        <v>0</v>
      </c>
      <c r="V67" s="116">
        <f t="shared" si="14"/>
        <v>0</v>
      </c>
      <c r="W67" s="116">
        <f t="shared" si="14"/>
        <v>0</v>
      </c>
      <c r="X67" s="116">
        <f t="shared" si="14"/>
        <v>0</v>
      </c>
      <c r="Y67" s="116">
        <f t="shared" si="14"/>
        <v>0</v>
      </c>
      <c r="Z67" s="116">
        <f t="shared" si="14"/>
        <v>0</v>
      </c>
      <c r="AA67" s="116">
        <f t="shared" si="14"/>
        <v>0</v>
      </c>
      <c r="AB67" s="116">
        <f t="shared" si="14"/>
        <v>0</v>
      </c>
      <c r="AC67" s="116">
        <f t="shared" si="14"/>
        <v>0</v>
      </c>
      <c r="AD67" s="116">
        <f t="shared" si="14"/>
        <v>0</v>
      </c>
      <c r="AE67" s="116">
        <f t="shared" si="14"/>
        <v>0</v>
      </c>
      <c r="AF67" s="116">
        <f t="shared" si="14"/>
        <v>0</v>
      </c>
      <c r="AG67" s="116">
        <f t="shared" si="14"/>
        <v>0</v>
      </c>
      <c r="AH67" s="116">
        <f t="shared" si="14"/>
        <v>0</v>
      </c>
      <c r="AI67" s="116">
        <f t="shared" si="14"/>
        <v>0</v>
      </c>
      <c r="AJ67" s="102"/>
      <c r="AK67" s="102"/>
      <c r="AL67" s="102"/>
    </row>
    <row r="68" spans="1:38" outlineLevel="3">
      <c r="A68" s="102"/>
      <c r="B68" s="102"/>
      <c r="C68" s="102"/>
      <c r="D68" s="102"/>
      <c r="E68" s="102" t="s">
        <v>96</v>
      </c>
      <c r="F68" s="102"/>
      <c r="G68" s="102"/>
      <c r="H68" s="52" t="str">
        <f>Currency</f>
        <v>$000</v>
      </c>
      <c r="I68" s="102"/>
      <c r="J68" s="102"/>
      <c r="K68" s="77"/>
      <c r="L68" s="116">
        <f>L63</f>
        <v>466.66666666666669</v>
      </c>
      <c r="M68" s="116">
        <f t="shared" ref="M68:AI68" si="15">M63</f>
        <v>466.66666666666669</v>
      </c>
      <c r="N68" s="116">
        <f t="shared" si="15"/>
        <v>466.66666666666669</v>
      </c>
      <c r="O68" s="116">
        <f t="shared" si="15"/>
        <v>466.66666666666669</v>
      </c>
      <c r="P68" s="116">
        <f t="shared" si="15"/>
        <v>466.66666666666669</v>
      </c>
      <c r="Q68" s="116">
        <f t="shared" si="15"/>
        <v>466.66666666666669</v>
      </c>
      <c r="R68" s="116">
        <f t="shared" si="15"/>
        <v>466.66666666666669</v>
      </c>
      <c r="S68" s="116">
        <f t="shared" si="15"/>
        <v>466.66666666666669</v>
      </c>
      <c r="T68" s="116">
        <f t="shared" si="15"/>
        <v>466.66666666666669</v>
      </c>
      <c r="U68" s="116">
        <f t="shared" si="15"/>
        <v>466.66666666666669</v>
      </c>
      <c r="V68" s="116">
        <f t="shared" si="15"/>
        <v>466.66666666666669</v>
      </c>
      <c r="W68" s="116">
        <f t="shared" si="15"/>
        <v>466.66666666666669</v>
      </c>
      <c r="X68" s="116">
        <f t="shared" si="15"/>
        <v>475</v>
      </c>
      <c r="Y68" s="116">
        <f t="shared" si="15"/>
        <v>475</v>
      </c>
      <c r="Z68" s="116">
        <f t="shared" si="15"/>
        <v>475</v>
      </c>
      <c r="AA68" s="116">
        <f t="shared" si="15"/>
        <v>475</v>
      </c>
      <c r="AB68" s="116">
        <f t="shared" si="15"/>
        <v>475</v>
      </c>
      <c r="AC68" s="116">
        <f t="shared" si="15"/>
        <v>475</v>
      </c>
      <c r="AD68" s="116">
        <f t="shared" si="15"/>
        <v>475</v>
      </c>
      <c r="AE68" s="116">
        <f t="shared" si="15"/>
        <v>475</v>
      </c>
      <c r="AF68" s="116">
        <f t="shared" si="15"/>
        <v>475</v>
      </c>
      <c r="AG68" s="116">
        <f t="shared" si="15"/>
        <v>475</v>
      </c>
      <c r="AH68" s="116">
        <f t="shared" si="15"/>
        <v>475</v>
      </c>
      <c r="AI68" s="116">
        <f t="shared" si="15"/>
        <v>475</v>
      </c>
      <c r="AJ68" s="102"/>
      <c r="AK68" s="102"/>
      <c r="AL68" s="102"/>
    </row>
    <row r="69" spans="1:38" outlineLevel="3">
      <c r="A69" s="102"/>
      <c r="B69" s="102"/>
      <c r="C69" s="102"/>
      <c r="D69" s="102"/>
      <c r="E69" s="102" t="s">
        <v>95</v>
      </c>
      <c r="F69" s="102"/>
      <c r="G69" s="102"/>
      <c r="H69" s="52" t="str">
        <f>Currency</f>
        <v>$000</v>
      </c>
      <c r="I69" s="102"/>
      <c r="J69" s="102"/>
      <c r="K69" s="77"/>
      <c r="L69" s="116">
        <f>-L68</f>
        <v>-466.66666666666669</v>
      </c>
      <c r="M69" s="116">
        <f t="shared" ref="M69:AI69" si="16">-M68</f>
        <v>-466.66666666666669</v>
      </c>
      <c r="N69" s="116">
        <f t="shared" si="16"/>
        <v>-466.66666666666669</v>
      </c>
      <c r="O69" s="116">
        <f t="shared" si="16"/>
        <v>-466.66666666666669</v>
      </c>
      <c r="P69" s="116">
        <f t="shared" si="16"/>
        <v>-466.66666666666669</v>
      </c>
      <c r="Q69" s="116">
        <f t="shared" si="16"/>
        <v>-466.66666666666669</v>
      </c>
      <c r="R69" s="116">
        <f t="shared" si="16"/>
        <v>-466.66666666666669</v>
      </c>
      <c r="S69" s="116">
        <f t="shared" si="16"/>
        <v>-466.66666666666669</v>
      </c>
      <c r="T69" s="116">
        <f t="shared" si="16"/>
        <v>-466.66666666666669</v>
      </c>
      <c r="U69" s="116">
        <f t="shared" si="16"/>
        <v>-466.66666666666669</v>
      </c>
      <c r="V69" s="116">
        <f t="shared" si="16"/>
        <v>-466.66666666666669</v>
      </c>
      <c r="W69" s="116">
        <f t="shared" si="16"/>
        <v>-466.66666666666669</v>
      </c>
      <c r="X69" s="116">
        <f t="shared" si="16"/>
        <v>-475</v>
      </c>
      <c r="Y69" s="116">
        <f t="shared" si="16"/>
        <v>-475</v>
      </c>
      <c r="Z69" s="116">
        <f t="shared" si="16"/>
        <v>-475</v>
      </c>
      <c r="AA69" s="116">
        <f t="shared" si="16"/>
        <v>-475</v>
      </c>
      <c r="AB69" s="116">
        <f t="shared" si="16"/>
        <v>-475</v>
      </c>
      <c r="AC69" s="116">
        <f t="shared" si="16"/>
        <v>-475</v>
      </c>
      <c r="AD69" s="116">
        <f t="shared" si="16"/>
        <v>-475</v>
      </c>
      <c r="AE69" s="116">
        <f t="shared" si="16"/>
        <v>-475</v>
      </c>
      <c r="AF69" s="116">
        <f t="shared" si="16"/>
        <v>-475</v>
      </c>
      <c r="AG69" s="116">
        <f t="shared" si="16"/>
        <v>-475</v>
      </c>
      <c r="AH69" s="116">
        <f t="shared" si="16"/>
        <v>-475</v>
      </c>
      <c r="AI69" s="116">
        <f t="shared" si="16"/>
        <v>-475</v>
      </c>
      <c r="AJ69" s="102"/>
      <c r="AK69" s="102"/>
      <c r="AL69" s="102"/>
    </row>
    <row r="70" spans="1:38" ht="12" customHeight="1" outlineLevel="3">
      <c r="A70" s="102"/>
      <c r="B70" s="102"/>
      <c r="C70" s="102"/>
      <c r="D70" s="102"/>
      <c r="E70" s="102" t="s">
        <v>91</v>
      </c>
      <c r="F70" s="102"/>
      <c r="G70" s="102"/>
      <c r="H70" s="52" t="str">
        <f>Currency</f>
        <v>$000</v>
      </c>
      <c r="I70" s="102"/>
      <c r="J70" s="102"/>
      <c r="K70" s="120"/>
      <c r="L70" s="118">
        <f>SUM(L67:L69)</f>
        <v>0</v>
      </c>
      <c r="M70" s="118">
        <f t="shared" ref="M70:AI70" si="17">SUM(M67:M69)</f>
        <v>0</v>
      </c>
      <c r="N70" s="118">
        <f t="shared" si="17"/>
        <v>0</v>
      </c>
      <c r="O70" s="118">
        <f t="shared" si="17"/>
        <v>0</v>
      </c>
      <c r="P70" s="118">
        <f t="shared" si="17"/>
        <v>0</v>
      </c>
      <c r="Q70" s="118">
        <f t="shared" si="17"/>
        <v>0</v>
      </c>
      <c r="R70" s="118">
        <f t="shared" si="17"/>
        <v>0</v>
      </c>
      <c r="S70" s="118">
        <f t="shared" si="17"/>
        <v>0</v>
      </c>
      <c r="T70" s="118">
        <f t="shared" si="17"/>
        <v>0</v>
      </c>
      <c r="U70" s="118">
        <f t="shared" si="17"/>
        <v>0</v>
      </c>
      <c r="V70" s="118">
        <f t="shared" si="17"/>
        <v>0</v>
      </c>
      <c r="W70" s="118">
        <f t="shared" si="17"/>
        <v>0</v>
      </c>
      <c r="X70" s="118">
        <f t="shared" si="17"/>
        <v>0</v>
      </c>
      <c r="Y70" s="118">
        <f t="shared" si="17"/>
        <v>0</v>
      </c>
      <c r="Z70" s="118">
        <f t="shared" si="17"/>
        <v>0</v>
      </c>
      <c r="AA70" s="118">
        <f t="shared" si="17"/>
        <v>0</v>
      </c>
      <c r="AB70" s="118">
        <f t="shared" si="17"/>
        <v>0</v>
      </c>
      <c r="AC70" s="118">
        <f t="shared" si="17"/>
        <v>0</v>
      </c>
      <c r="AD70" s="118">
        <f t="shared" si="17"/>
        <v>0</v>
      </c>
      <c r="AE70" s="118">
        <f t="shared" si="17"/>
        <v>0</v>
      </c>
      <c r="AF70" s="118">
        <f t="shared" si="17"/>
        <v>0</v>
      </c>
      <c r="AG70" s="118">
        <f t="shared" si="17"/>
        <v>0</v>
      </c>
      <c r="AH70" s="118">
        <f t="shared" si="17"/>
        <v>0</v>
      </c>
      <c r="AI70" s="118">
        <f t="shared" si="17"/>
        <v>0</v>
      </c>
      <c r="AJ70" s="102"/>
      <c r="AK70" s="102"/>
      <c r="AL70" s="102"/>
    </row>
    <row r="71" spans="1:38" outlineLevel="3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</row>
    <row r="72" spans="1:38" s="50" customFormat="1" outlineLevel="2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</row>
    <row r="73" spans="1:38" ht="16.5" outlineLevel="1">
      <c r="A73" s="102"/>
      <c r="B73" s="102"/>
      <c r="C73" s="3" t="s">
        <v>99</v>
      </c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</row>
    <row r="74" spans="1:38" outlineLevel="2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</row>
    <row r="75" spans="1:38" ht="15" outlineLevel="2">
      <c r="A75" s="102"/>
      <c r="B75" s="102"/>
      <c r="C75" s="102"/>
      <c r="D75" s="4" t="s">
        <v>99</v>
      </c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</row>
    <row r="76" spans="1:38" outlineLevel="3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</row>
    <row r="77" spans="1:38" outlineLevel="3">
      <c r="A77" s="102"/>
      <c r="B77" s="102"/>
      <c r="C77" s="102"/>
      <c r="D77" s="102"/>
      <c r="E77" s="102" t="s">
        <v>99</v>
      </c>
      <c r="F77" s="102"/>
      <c r="G77" s="102"/>
      <c r="H77" s="52" t="str">
        <f>Currency</f>
        <v>$000</v>
      </c>
      <c r="I77" s="102"/>
      <c r="J77" s="102"/>
      <c r="K77" s="102"/>
      <c r="L77" s="115">
        <f>'Three Way Statements'!L45</f>
        <v>17.666666666666668</v>
      </c>
      <c r="M77" s="115">
        <f>'Three Way Statements'!M45</f>
        <v>17.666666666666668</v>
      </c>
      <c r="N77" s="115">
        <f>'Three Way Statements'!N45</f>
        <v>17.666666666666668</v>
      </c>
      <c r="O77" s="115">
        <f>'Three Way Statements'!O45</f>
        <v>17.666666666666668</v>
      </c>
      <c r="P77" s="115">
        <f>'Three Way Statements'!P45</f>
        <v>17.666666666666668</v>
      </c>
      <c r="Q77" s="115">
        <f>'Three Way Statements'!Q45</f>
        <v>17.666666666666668</v>
      </c>
      <c r="R77" s="115">
        <f>'Three Way Statements'!R45</f>
        <v>17.666666666666668</v>
      </c>
      <c r="S77" s="115">
        <f>'Three Way Statements'!S45</f>
        <v>17.666666666666668</v>
      </c>
      <c r="T77" s="115">
        <f>'Three Way Statements'!T45</f>
        <v>17.666666666666668</v>
      </c>
      <c r="U77" s="115">
        <f>'Three Way Statements'!U45</f>
        <v>17.666666666666668</v>
      </c>
      <c r="V77" s="115">
        <f>'Three Way Statements'!V45</f>
        <v>17.666666666666668</v>
      </c>
      <c r="W77" s="115">
        <f>'Three Way Statements'!W45</f>
        <v>17.666666666666668</v>
      </c>
      <c r="X77" s="115">
        <f>'Three Way Statements'!X45</f>
        <v>18</v>
      </c>
      <c r="Y77" s="115">
        <f>'Three Way Statements'!Y45</f>
        <v>18</v>
      </c>
      <c r="Z77" s="115">
        <f>'Three Way Statements'!Z45</f>
        <v>18</v>
      </c>
      <c r="AA77" s="115">
        <f>'Three Way Statements'!AA45</f>
        <v>18</v>
      </c>
      <c r="AB77" s="115">
        <f>'Three Way Statements'!AB45</f>
        <v>18</v>
      </c>
      <c r="AC77" s="115">
        <f>'Three Way Statements'!AC45</f>
        <v>18</v>
      </c>
      <c r="AD77" s="115">
        <f>'Three Way Statements'!AD45</f>
        <v>18</v>
      </c>
      <c r="AE77" s="115">
        <f>'Three Way Statements'!AE45</f>
        <v>18</v>
      </c>
      <c r="AF77" s="115">
        <f>'Three Way Statements'!AF45</f>
        <v>18</v>
      </c>
      <c r="AG77" s="115">
        <f>'Three Way Statements'!AG45</f>
        <v>18</v>
      </c>
      <c r="AH77" s="115">
        <f>'Three Way Statements'!AH45</f>
        <v>18</v>
      </c>
      <c r="AI77" s="115">
        <f>'Three Way Statements'!AI45</f>
        <v>18</v>
      </c>
      <c r="AJ77" s="102"/>
      <c r="AK77" s="102"/>
      <c r="AL77" s="102"/>
    </row>
    <row r="78" spans="1:38" outlineLevel="3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</row>
    <row r="79" spans="1:38" ht="15" outlineLevel="2">
      <c r="A79" s="102"/>
      <c r="B79" s="102"/>
      <c r="C79" s="102"/>
      <c r="D79" s="4" t="s">
        <v>82</v>
      </c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</row>
    <row r="80" spans="1:38" outlineLevel="3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</row>
    <row r="81" spans="1:38" outlineLevel="3">
      <c r="A81" s="102"/>
      <c r="B81" s="102"/>
      <c r="C81" s="102"/>
      <c r="D81" s="102"/>
      <c r="E81" s="102" t="s">
        <v>97</v>
      </c>
      <c r="F81" s="102"/>
      <c r="G81" s="102"/>
      <c r="H81" s="52" t="str">
        <f>Currency</f>
        <v>$000</v>
      </c>
      <c r="I81" s="102"/>
      <c r="J81" s="102"/>
      <c r="K81" s="77"/>
      <c r="L81" s="116">
        <f>K84</f>
        <v>0</v>
      </c>
      <c r="M81" s="116">
        <f t="shared" ref="M81:AI81" si="18">L84</f>
        <v>0</v>
      </c>
      <c r="N81" s="116">
        <f t="shared" si="18"/>
        <v>0</v>
      </c>
      <c r="O81" s="116">
        <f t="shared" si="18"/>
        <v>0</v>
      </c>
      <c r="P81" s="116">
        <f t="shared" si="18"/>
        <v>0</v>
      </c>
      <c r="Q81" s="116">
        <f t="shared" si="18"/>
        <v>0</v>
      </c>
      <c r="R81" s="116">
        <f t="shared" si="18"/>
        <v>0</v>
      </c>
      <c r="S81" s="116">
        <f t="shared" si="18"/>
        <v>0</v>
      </c>
      <c r="T81" s="116">
        <f t="shared" si="18"/>
        <v>0</v>
      </c>
      <c r="U81" s="116">
        <f t="shared" si="18"/>
        <v>0</v>
      </c>
      <c r="V81" s="116">
        <f t="shared" si="18"/>
        <v>0</v>
      </c>
      <c r="W81" s="116">
        <f t="shared" si="18"/>
        <v>0</v>
      </c>
      <c r="X81" s="116">
        <f t="shared" si="18"/>
        <v>0</v>
      </c>
      <c r="Y81" s="116">
        <f t="shared" si="18"/>
        <v>0</v>
      </c>
      <c r="Z81" s="116">
        <f t="shared" si="18"/>
        <v>0</v>
      </c>
      <c r="AA81" s="116">
        <f t="shared" si="18"/>
        <v>0</v>
      </c>
      <c r="AB81" s="116">
        <f t="shared" si="18"/>
        <v>0</v>
      </c>
      <c r="AC81" s="116">
        <f t="shared" si="18"/>
        <v>0</v>
      </c>
      <c r="AD81" s="116">
        <f t="shared" si="18"/>
        <v>0</v>
      </c>
      <c r="AE81" s="116">
        <f t="shared" si="18"/>
        <v>0</v>
      </c>
      <c r="AF81" s="116">
        <f t="shared" si="18"/>
        <v>0</v>
      </c>
      <c r="AG81" s="116">
        <f t="shared" si="18"/>
        <v>0</v>
      </c>
      <c r="AH81" s="116">
        <f t="shared" si="18"/>
        <v>0</v>
      </c>
      <c r="AI81" s="116">
        <f t="shared" si="18"/>
        <v>0</v>
      </c>
      <c r="AJ81" s="102"/>
      <c r="AK81" s="102"/>
      <c r="AL81" s="102"/>
    </row>
    <row r="82" spans="1:38" outlineLevel="3">
      <c r="A82" s="102"/>
      <c r="B82" s="102"/>
      <c r="C82" s="102"/>
      <c r="D82" s="102"/>
      <c r="E82" s="102" t="s">
        <v>99</v>
      </c>
      <c r="F82" s="102"/>
      <c r="G82" s="102"/>
      <c r="H82" s="52" t="str">
        <f>Currency</f>
        <v>$000</v>
      </c>
      <c r="I82" s="102"/>
      <c r="J82" s="102"/>
      <c r="K82" s="77"/>
      <c r="L82" s="116">
        <f>L77</f>
        <v>17.666666666666668</v>
      </c>
      <c r="M82" s="116">
        <f t="shared" ref="M82:AI82" si="19">M77</f>
        <v>17.666666666666668</v>
      </c>
      <c r="N82" s="116">
        <f t="shared" si="19"/>
        <v>17.666666666666668</v>
      </c>
      <c r="O82" s="116">
        <f t="shared" si="19"/>
        <v>17.666666666666668</v>
      </c>
      <c r="P82" s="116">
        <f t="shared" si="19"/>
        <v>17.666666666666668</v>
      </c>
      <c r="Q82" s="116">
        <f t="shared" si="19"/>
        <v>17.666666666666668</v>
      </c>
      <c r="R82" s="116">
        <f t="shared" si="19"/>
        <v>17.666666666666668</v>
      </c>
      <c r="S82" s="116">
        <f t="shared" si="19"/>
        <v>17.666666666666668</v>
      </c>
      <c r="T82" s="116">
        <f t="shared" si="19"/>
        <v>17.666666666666668</v>
      </c>
      <c r="U82" s="116">
        <f t="shared" si="19"/>
        <v>17.666666666666668</v>
      </c>
      <c r="V82" s="116">
        <f t="shared" si="19"/>
        <v>17.666666666666668</v>
      </c>
      <c r="W82" s="116">
        <f t="shared" si="19"/>
        <v>17.666666666666668</v>
      </c>
      <c r="X82" s="116">
        <f t="shared" si="19"/>
        <v>18</v>
      </c>
      <c r="Y82" s="116">
        <f t="shared" si="19"/>
        <v>18</v>
      </c>
      <c r="Z82" s="116">
        <f t="shared" si="19"/>
        <v>18</v>
      </c>
      <c r="AA82" s="116">
        <f t="shared" si="19"/>
        <v>18</v>
      </c>
      <c r="AB82" s="116">
        <f t="shared" si="19"/>
        <v>18</v>
      </c>
      <c r="AC82" s="116">
        <f t="shared" si="19"/>
        <v>18</v>
      </c>
      <c r="AD82" s="116">
        <f t="shared" si="19"/>
        <v>18</v>
      </c>
      <c r="AE82" s="116">
        <f t="shared" si="19"/>
        <v>18</v>
      </c>
      <c r="AF82" s="116">
        <f t="shared" si="19"/>
        <v>18</v>
      </c>
      <c r="AG82" s="116">
        <f t="shared" si="19"/>
        <v>18</v>
      </c>
      <c r="AH82" s="116">
        <f t="shared" si="19"/>
        <v>18</v>
      </c>
      <c r="AI82" s="116">
        <f t="shared" si="19"/>
        <v>18</v>
      </c>
      <c r="AJ82" s="102"/>
      <c r="AK82" s="102"/>
      <c r="AL82" s="102"/>
    </row>
    <row r="83" spans="1:38" outlineLevel="3">
      <c r="A83" s="102"/>
      <c r="B83" s="102"/>
      <c r="C83" s="102"/>
      <c r="D83" s="102"/>
      <c r="E83" s="102" t="s">
        <v>95</v>
      </c>
      <c r="F83" s="102"/>
      <c r="G83" s="102"/>
      <c r="H83" s="52" t="str">
        <f>Currency</f>
        <v>$000</v>
      </c>
      <c r="I83" s="102"/>
      <c r="J83" s="102"/>
      <c r="K83" s="77"/>
      <c r="L83" s="116">
        <f>-L82</f>
        <v>-17.666666666666668</v>
      </c>
      <c r="M83" s="116">
        <f t="shared" ref="M83:AI83" si="20">-M82</f>
        <v>-17.666666666666668</v>
      </c>
      <c r="N83" s="116">
        <f t="shared" si="20"/>
        <v>-17.666666666666668</v>
      </c>
      <c r="O83" s="116">
        <f t="shared" si="20"/>
        <v>-17.666666666666668</v>
      </c>
      <c r="P83" s="116">
        <f t="shared" si="20"/>
        <v>-17.666666666666668</v>
      </c>
      <c r="Q83" s="116">
        <f t="shared" si="20"/>
        <v>-17.666666666666668</v>
      </c>
      <c r="R83" s="116">
        <f t="shared" si="20"/>
        <v>-17.666666666666668</v>
      </c>
      <c r="S83" s="116">
        <f t="shared" si="20"/>
        <v>-17.666666666666668</v>
      </c>
      <c r="T83" s="116">
        <f t="shared" si="20"/>
        <v>-17.666666666666668</v>
      </c>
      <c r="U83" s="116">
        <f t="shared" si="20"/>
        <v>-17.666666666666668</v>
      </c>
      <c r="V83" s="116">
        <f t="shared" si="20"/>
        <v>-17.666666666666668</v>
      </c>
      <c r="W83" s="116">
        <f t="shared" si="20"/>
        <v>-17.666666666666668</v>
      </c>
      <c r="X83" s="116">
        <f t="shared" si="20"/>
        <v>-18</v>
      </c>
      <c r="Y83" s="116">
        <f t="shared" si="20"/>
        <v>-18</v>
      </c>
      <c r="Z83" s="116">
        <f t="shared" si="20"/>
        <v>-18</v>
      </c>
      <c r="AA83" s="116">
        <f t="shared" si="20"/>
        <v>-18</v>
      </c>
      <c r="AB83" s="116">
        <f t="shared" si="20"/>
        <v>-18</v>
      </c>
      <c r="AC83" s="116">
        <f t="shared" si="20"/>
        <v>-18</v>
      </c>
      <c r="AD83" s="116">
        <f t="shared" si="20"/>
        <v>-18</v>
      </c>
      <c r="AE83" s="116">
        <f t="shared" si="20"/>
        <v>-18</v>
      </c>
      <c r="AF83" s="116">
        <f t="shared" si="20"/>
        <v>-18</v>
      </c>
      <c r="AG83" s="116">
        <f t="shared" si="20"/>
        <v>-18</v>
      </c>
      <c r="AH83" s="116">
        <f t="shared" si="20"/>
        <v>-18</v>
      </c>
      <c r="AI83" s="116">
        <f t="shared" si="20"/>
        <v>-18</v>
      </c>
      <c r="AJ83" s="102"/>
      <c r="AK83" s="102"/>
      <c r="AL83" s="102"/>
    </row>
    <row r="84" spans="1:38" ht="12" customHeight="1" outlineLevel="3">
      <c r="A84" s="102"/>
      <c r="B84" s="102"/>
      <c r="C84" s="102"/>
      <c r="D84" s="102"/>
      <c r="E84" s="102" t="s">
        <v>91</v>
      </c>
      <c r="F84" s="102"/>
      <c r="G84" s="102"/>
      <c r="H84" s="52" t="str">
        <f>Currency</f>
        <v>$000</v>
      </c>
      <c r="I84" s="102"/>
      <c r="J84" s="102"/>
      <c r="K84" s="120"/>
      <c r="L84" s="85">
        <f>SUM(L81:L83)</f>
        <v>0</v>
      </c>
      <c r="M84" s="85">
        <f t="shared" ref="M84:AI84" si="21">SUM(M81:M83)</f>
        <v>0</v>
      </c>
      <c r="N84" s="85">
        <f t="shared" si="21"/>
        <v>0</v>
      </c>
      <c r="O84" s="85">
        <f t="shared" si="21"/>
        <v>0</v>
      </c>
      <c r="P84" s="85">
        <f t="shared" si="21"/>
        <v>0</v>
      </c>
      <c r="Q84" s="85">
        <f t="shared" si="21"/>
        <v>0</v>
      </c>
      <c r="R84" s="85">
        <f t="shared" si="21"/>
        <v>0</v>
      </c>
      <c r="S84" s="85">
        <f t="shared" si="21"/>
        <v>0</v>
      </c>
      <c r="T84" s="85">
        <f t="shared" si="21"/>
        <v>0</v>
      </c>
      <c r="U84" s="85">
        <f t="shared" si="21"/>
        <v>0</v>
      </c>
      <c r="V84" s="85">
        <f t="shared" si="21"/>
        <v>0</v>
      </c>
      <c r="W84" s="85">
        <f t="shared" si="21"/>
        <v>0</v>
      </c>
      <c r="X84" s="85">
        <f t="shared" si="21"/>
        <v>0</v>
      </c>
      <c r="Y84" s="85">
        <f t="shared" si="21"/>
        <v>0</v>
      </c>
      <c r="Z84" s="85">
        <f t="shared" si="21"/>
        <v>0</v>
      </c>
      <c r="AA84" s="85">
        <f t="shared" si="21"/>
        <v>0</v>
      </c>
      <c r="AB84" s="85">
        <f t="shared" si="21"/>
        <v>0</v>
      </c>
      <c r="AC84" s="85">
        <f t="shared" si="21"/>
        <v>0</v>
      </c>
      <c r="AD84" s="85">
        <f t="shared" si="21"/>
        <v>0</v>
      </c>
      <c r="AE84" s="85">
        <f t="shared" si="21"/>
        <v>0</v>
      </c>
      <c r="AF84" s="85">
        <f t="shared" si="21"/>
        <v>0</v>
      </c>
      <c r="AG84" s="85">
        <f t="shared" si="21"/>
        <v>0</v>
      </c>
      <c r="AH84" s="85">
        <f t="shared" si="21"/>
        <v>0</v>
      </c>
      <c r="AI84" s="85">
        <f t="shared" si="21"/>
        <v>0</v>
      </c>
      <c r="AJ84" s="102"/>
      <c r="AK84" s="102"/>
      <c r="AL84" s="102"/>
    </row>
    <row r="85" spans="1:38" outlineLevel="3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</row>
    <row r="86" spans="1:38" s="50" customFormat="1" outlineLevel="2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</row>
    <row r="87" spans="1:38" ht="16.5" outlineLevel="1">
      <c r="A87" s="102"/>
      <c r="B87" s="102"/>
      <c r="C87" s="3" t="s">
        <v>100</v>
      </c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</row>
    <row r="88" spans="1:38" outlineLevel="2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</row>
    <row r="89" spans="1:38" ht="15" outlineLevel="2">
      <c r="A89" s="102"/>
      <c r="B89" s="102"/>
      <c r="C89" s="102"/>
      <c r="D89" s="4" t="s">
        <v>100</v>
      </c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</row>
    <row r="90" spans="1:38" outlineLevel="3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</row>
    <row r="91" spans="1:38" outlineLevel="3">
      <c r="A91" s="102"/>
      <c r="B91" s="102"/>
      <c r="C91" s="102"/>
      <c r="D91" s="102"/>
      <c r="E91" s="102" t="s">
        <v>100</v>
      </c>
      <c r="F91" s="102"/>
      <c r="G91" s="102"/>
      <c r="H91" s="52" t="str">
        <f>Currency</f>
        <v>$000</v>
      </c>
      <c r="I91" s="102"/>
      <c r="J91" s="102"/>
      <c r="K91" s="102"/>
      <c r="L91" s="115">
        <f>'Three Way Statements'!L46</f>
        <v>541.66666666666663</v>
      </c>
      <c r="M91" s="115">
        <f>'Three Way Statements'!M46</f>
        <v>541.66666666666663</v>
      </c>
      <c r="N91" s="115">
        <f>'Three Way Statements'!N46</f>
        <v>541.66666666666663</v>
      </c>
      <c r="O91" s="115">
        <f>'Three Way Statements'!O46</f>
        <v>541.66666666666663</v>
      </c>
      <c r="P91" s="115">
        <f>'Three Way Statements'!P46</f>
        <v>541.66666666666663</v>
      </c>
      <c r="Q91" s="115">
        <f>'Three Way Statements'!Q46</f>
        <v>541.66666666666663</v>
      </c>
      <c r="R91" s="115">
        <f>'Three Way Statements'!R46</f>
        <v>541.66666666666663</v>
      </c>
      <c r="S91" s="115">
        <f>'Three Way Statements'!S46</f>
        <v>541.66666666666663</v>
      </c>
      <c r="T91" s="115">
        <f>'Three Way Statements'!T46</f>
        <v>541.66666666666663</v>
      </c>
      <c r="U91" s="115">
        <f>'Three Way Statements'!U46</f>
        <v>541.66666666666663</v>
      </c>
      <c r="V91" s="115">
        <f>'Three Way Statements'!V46</f>
        <v>541.66666666666663</v>
      </c>
      <c r="W91" s="115">
        <f>'Three Way Statements'!W46</f>
        <v>541.66666666666663</v>
      </c>
      <c r="X91" s="115">
        <f>'Three Way Statements'!X46</f>
        <v>541.66666666666663</v>
      </c>
      <c r="Y91" s="115">
        <f>'Three Way Statements'!Y46</f>
        <v>541.66666666666663</v>
      </c>
      <c r="Z91" s="115">
        <f>'Three Way Statements'!Z46</f>
        <v>541.66666666666663</v>
      </c>
      <c r="AA91" s="115">
        <f>'Three Way Statements'!AA46</f>
        <v>541.66666666666663</v>
      </c>
      <c r="AB91" s="115">
        <f>'Three Way Statements'!AB46</f>
        <v>541.66666666666663</v>
      </c>
      <c r="AC91" s="115">
        <f>'Three Way Statements'!AC46</f>
        <v>541.66666666666663</v>
      </c>
      <c r="AD91" s="115">
        <f>'Three Way Statements'!AD46</f>
        <v>541.66666666666663</v>
      </c>
      <c r="AE91" s="115">
        <f>'Three Way Statements'!AE46</f>
        <v>541.66666666666663</v>
      </c>
      <c r="AF91" s="115">
        <f>'Three Way Statements'!AF46</f>
        <v>541.66666666666663</v>
      </c>
      <c r="AG91" s="115">
        <f>'Three Way Statements'!AG46</f>
        <v>541.66666666666663</v>
      </c>
      <c r="AH91" s="115">
        <f>'Three Way Statements'!AH46</f>
        <v>541.66666666666663</v>
      </c>
      <c r="AI91" s="115">
        <f>'Three Way Statements'!AI46</f>
        <v>541.66666666666663</v>
      </c>
      <c r="AJ91" s="102"/>
      <c r="AK91" s="102"/>
      <c r="AL91" s="102"/>
    </row>
    <row r="92" spans="1:38" outlineLevel="3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102"/>
      <c r="AK92" s="102"/>
      <c r="AL92" s="102"/>
    </row>
    <row r="93" spans="1:38" ht="15" outlineLevel="2">
      <c r="A93" s="102"/>
      <c r="B93" s="102"/>
      <c r="C93" s="102"/>
      <c r="D93" s="4" t="s">
        <v>82</v>
      </c>
      <c r="E93" s="102"/>
      <c r="F93" s="102"/>
      <c r="G93" s="102"/>
      <c r="H93" s="102"/>
      <c r="I93" s="102"/>
      <c r="J93" s="102"/>
      <c r="K93" s="102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102"/>
      <c r="AK93" s="102"/>
      <c r="AL93" s="102"/>
    </row>
    <row r="94" spans="1:38" outlineLevel="3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102"/>
      <c r="AK94" s="102"/>
      <c r="AL94" s="102"/>
    </row>
    <row r="95" spans="1:38" outlineLevel="3">
      <c r="A95" s="102"/>
      <c r="B95" s="102"/>
      <c r="C95" s="102"/>
      <c r="D95" s="102"/>
      <c r="E95" s="102" t="s">
        <v>97</v>
      </c>
      <c r="F95" s="102"/>
      <c r="G95" s="102"/>
      <c r="H95" s="52" t="str">
        <f>Currency</f>
        <v>$000</v>
      </c>
      <c r="I95" s="102"/>
      <c r="J95" s="102"/>
      <c r="K95" s="102"/>
      <c r="L95" s="116">
        <f>K98</f>
        <v>0</v>
      </c>
      <c r="M95" s="116">
        <f t="shared" ref="M95:AI95" si="22">L98</f>
        <v>0</v>
      </c>
      <c r="N95" s="116">
        <f t="shared" si="22"/>
        <v>0</v>
      </c>
      <c r="O95" s="116">
        <f t="shared" si="22"/>
        <v>0</v>
      </c>
      <c r="P95" s="116">
        <f t="shared" si="22"/>
        <v>0</v>
      </c>
      <c r="Q95" s="116">
        <f t="shared" si="22"/>
        <v>0</v>
      </c>
      <c r="R95" s="116">
        <f t="shared" si="22"/>
        <v>0</v>
      </c>
      <c r="S95" s="116">
        <f t="shared" si="22"/>
        <v>0</v>
      </c>
      <c r="T95" s="116">
        <f t="shared" si="22"/>
        <v>0</v>
      </c>
      <c r="U95" s="116">
        <f t="shared" si="22"/>
        <v>0</v>
      </c>
      <c r="V95" s="116">
        <f t="shared" si="22"/>
        <v>0</v>
      </c>
      <c r="W95" s="116">
        <f t="shared" si="22"/>
        <v>0</v>
      </c>
      <c r="X95" s="116">
        <f t="shared" si="22"/>
        <v>0</v>
      </c>
      <c r="Y95" s="116">
        <f t="shared" si="22"/>
        <v>0</v>
      </c>
      <c r="Z95" s="116">
        <f t="shared" si="22"/>
        <v>0</v>
      </c>
      <c r="AA95" s="116">
        <f t="shared" si="22"/>
        <v>0</v>
      </c>
      <c r="AB95" s="116">
        <f t="shared" si="22"/>
        <v>0</v>
      </c>
      <c r="AC95" s="116">
        <f t="shared" si="22"/>
        <v>0</v>
      </c>
      <c r="AD95" s="116">
        <f t="shared" si="22"/>
        <v>0</v>
      </c>
      <c r="AE95" s="116">
        <f t="shared" si="22"/>
        <v>0</v>
      </c>
      <c r="AF95" s="116">
        <f t="shared" si="22"/>
        <v>0</v>
      </c>
      <c r="AG95" s="116">
        <f t="shared" si="22"/>
        <v>0</v>
      </c>
      <c r="AH95" s="116">
        <f t="shared" si="22"/>
        <v>0</v>
      </c>
      <c r="AI95" s="116">
        <f t="shared" si="22"/>
        <v>0</v>
      </c>
      <c r="AJ95" s="102"/>
      <c r="AK95" s="102"/>
      <c r="AL95" s="102"/>
    </row>
    <row r="96" spans="1:38" outlineLevel="3">
      <c r="A96" s="102"/>
      <c r="B96" s="102"/>
      <c r="C96" s="102"/>
      <c r="D96" s="102"/>
      <c r="E96" s="102" t="s">
        <v>100</v>
      </c>
      <c r="F96" s="102"/>
      <c r="G96" s="102"/>
      <c r="H96" s="52" t="str">
        <f>Currency</f>
        <v>$000</v>
      </c>
      <c r="I96" s="102"/>
      <c r="J96" s="102"/>
      <c r="K96" s="102"/>
      <c r="L96" s="116">
        <f>L91</f>
        <v>541.66666666666663</v>
      </c>
      <c r="M96" s="116">
        <f t="shared" ref="M96:AI96" si="23">M91</f>
        <v>541.66666666666663</v>
      </c>
      <c r="N96" s="116">
        <f t="shared" si="23"/>
        <v>541.66666666666663</v>
      </c>
      <c r="O96" s="116">
        <f t="shared" si="23"/>
        <v>541.66666666666663</v>
      </c>
      <c r="P96" s="116">
        <f t="shared" si="23"/>
        <v>541.66666666666663</v>
      </c>
      <c r="Q96" s="116">
        <f t="shared" si="23"/>
        <v>541.66666666666663</v>
      </c>
      <c r="R96" s="116">
        <f t="shared" si="23"/>
        <v>541.66666666666663</v>
      </c>
      <c r="S96" s="116">
        <f t="shared" si="23"/>
        <v>541.66666666666663</v>
      </c>
      <c r="T96" s="116">
        <f t="shared" si="23"/>
        <v>541.66666666666663</v>
      </c>
      <c r="U96" s="116">
        <f t="shared" si="23"/>
        <v>541.66666666666663</v>
      </c>
      <c r="V96" s="116">
        <f t="shared" si="23"/>
        <v>541.66666666666663</v>
      </c>
      <c r="W96" s="116">
        <f t="shared" si="23"/>
        <v>541.66666666666663</v>
      </c>
      <c r="X96" s="116">
        <f t="shared" si="23"/>
        <v>541.66666666666663</v>
      </c>
      <c r="Y96" s="116">
        <f t="shared" si="23"/>
        <v>541.66666666666663</v>
      </c>
      <c r="Z96" s="116">
        <f t="shared" si="23"/>
        <v>541.66666666666663</v>
      </c>
      <c r="AA96" s="116">
        <f t="shared" si="23"/>
        <v>541.66666666666663</v>
      </c>
      <c r="AB96" s="116">
        <f t="shared" si="23"/>
        <v>541.66666666666663</v>
      </c>
      <c r="AC96" s="116">
        <f t="shared" si="23"/>
        <v>541.66666666666663</v>
      </c>
      <c r="AD96" s="116">
        <f t="shared" si="23"/>
        <v>541.66666666666663</v>
      </c>
      <c r="AE96" s="116">
        <f t="shared" si="23"/>
        <v>541.66666666666663</v>
      </c>
      <c r="AF96" s="116">
        <f t="shared" si="23"/>
        <v>541.66666666666663</v>
      </c>
      <c r="AG96" s="116">
        <f t="shared" si="23"/>
        <v>541.66666666666663</v>
      </c>
      <c r="AH96" s="116">
        <f t="shared" si="23"/>
        <v>541.66666666666663</v>
      </c>
      <c r="AI96" s="116">
        <f t="shared" si="23"/>
        <v>541.66666666666663</v>
      </c>
      <c r="AJ96" s="102"/>
      <c r="AK96" s="102"/>
      <c r="AL96" s="102"/>
    </row>
    <row r="97" spans="1:38" outlineLevel="3">
      <c r="A97" s="102"/>
      <c r="B97" s="102"/>
      <c r="C97" s="102"/>
      <c r="D97" s="102"/>
      <c r="E97" s="102" t="s">
        <v>95</v>
      </c>
      <c r="F97" s="102"/>
      <c r="G97" s="102"/>
      <c r="H97" s="52" t="str">
        <f>Currency</f>
        <v>$000</v>
      </c>
      <c r="I97" s="102"/>
      <c r="J97" s="102"/>
      <c r="K97" s="102"/>
      <c r="L97" s="116">
        <f>-L96</f>
        <v>-541.66666666666663</v>
      </c>
      <c r="M97" s="116">
        <f t="shared" ref="M97:AI97" si="24">-M96</f>
        <v>-541.66666666666663</v>
      </c>
      <c r="N97" s="116">
        <f t="shared" si="24"/>
        <v>-541.66666666666663</v>
      </c>
      <c r="O97" s="116">
        <f t="shared" si="24"/>
        <v>-541.66666666666663</v>
      </c>
      <c r="P97" s="116">
        <f t="shared" si="24"/>
        <v>-541.66666666666663</v>
      </c>
      <c r="Q97" s="116">
        <f t="shared" si="24"/>
        <v>-541.66666666666663</v>
      </c>
      <c r="R97" s="116">
        <f t="shared" si="24"/>
        <v>-541.66666666666663</v>
      </c>
      <c r="S97" s="116">
        <f t="shared" si="24"/>
        <v>-541.66666666666663</v>
      </c>
      <c r="T97" s="116">
        <f t="shared" si="24"/>
        <v>-541.66666666666663</v>
      </c>
      <c r="U97" s="116">
        <f t="shared" si="24"/>
        <v>-541.66666666666663</v>
      </c>
      <c r="V97" s="116">
        <f t="shared" si="24"/>
        <v>-541.66666666666663</v>
      </c>
      <c r="W97" s="116">
        <f t="shared" si="24"/>
        <v>-541.66666666666663</v>
      </c>
      <c r="X97" s="116">
        <f t="shared" si="24"/>
        <v>-541.66666666666663</v>
      </c>
      <c r="Y97" s="116">
        <f t="shared" si="24"/>
        <v>-541.66666666666663</v>
      </c>
      <c r="Z97" s="116">
        <f t="shared" si="24"/>
        <v>-541.66666666666663</v>
      </c>
      <c r="AA97" s="116">
        <f t="shared" si="24"/>
        <v>-541.66666666666663</v>
      </c>
      <c r="AB97" s="116">
        <f t="shared" si="24"/>
        <v>-541.66666666666663</v>
      </c>
      <c r="AC97" s="116">
        <f t="shared" si="24"/>
        <v>-541.66666666666663</v>
      </c>
      <c r="AD97" s="116">
        <f t="shared" si="24"/>
        <v>-541.66666666666663</v>
      </c>
      <c r="AE97" s="116">
        <f t="shared" si="24"/>
        <v>-541.66666666666663</v>
      </c>
      <c r="AF97" s="116">
        <f t="shared" si="24"/>
        <v>-541.66666666666663</v>
      </c>
      <c r="AG97" s="116">
        <f t="shared" si="24"/>
        <v>-541.66666666666663</v>
      </c>
      <c r="AH97" s="116">
        <f t="shared" si="24"/>
        <v>-541.66666666666663</v>
      </c>
      <c r="AI97" s="116">
        <f t="shared" si="24"/>
        <v>-541.66666666666663</v>
      </c>
      <c r="AJ97" s="102"/>
      <c r="AK97" s="102"/>
      <c r="AL97" s="102"/>
    </row>
    <row r="98" spans="1:38" ht="12" customHeight="1" outlineLevel="3">
      <c r="A98" s="102"/>
      <c r="B98" s="102"/>
      <c r="C98" s="102"/>
      <c r="D98" s="102"/>
      <c r="E98" s="102" t="s">
        <v>91</v>
      </c>
      <c r="F98" s="102"/>
      <c r="G98" s="102"/>
      <c r="H98" s="52" t="str">
        <f>Currency</f>
        <v>$000</v>
      </c>
      <c r="I98" s="102"/>
      <c r="J98" s="102"/>
      <c r="K98" s="21"/>
      <c r="L98" s="85">
        <f>SUM(L95:L97)</f>
        <v>0</v>
      </c>
      <c r="M98" s="85">
        <f t="shared" ref="M98:AI98" si="25">SUM(M95:M97)</f>
        <v>0</v>
      </c>
      <c r="N98" s="85">
        <f t="shared" si="25"/>
        <v>0</v>
      </c>
      <c r="O98" s="85">
        <f t="shared" si="25"/>
        <v>0</v>
      </c>
      <c r="P98" s="85">
        <f t="shared" si="25"/>
        <v>0</v>
      </c>
      <c r="Q98" s="85">
        <f t="shared" si="25"/>
        <v>0</v>
      </c>
      <c r="R98" s="85">
        <f t="shared" si="25"/>
        <v>0</v>
      </c>
      <c r="S98" s="85">
        <f t="shared" si="25"/>
        <v>0</v>
      </c>
      <c r="T98" s="85">
        <f t="shared" si="25"/>
        <v>0</v>
      </c>
      <c r="U98" s="85">
        <f t="shared" si="25"/>
        <v>0</v>
      </c>
      <c r="V98" s="85">
        <f t="shared" si="25"/>
        <v>0</v>
      </c>
      <c r="W98" s="85">
        <f t="shared" si="25"/>
        <v>0</v>
      </c>
      <c r="X98" s="85">
        <f t="shared" si="25"/>
        <v>0</v>
      </c>
      <c r="Y98" s="85">
        <f t="shared" si="25"/>
        <v>0</v>
      </c>
      <c r="Z98" s="85">
        <f t="shared" si="25"/>
        <v>0</v>
      </c>
      <c r="AA98" s="85">
        <f t="shared" si="25"/>
        <v>0</v>
      </c>
      <c r="AB98" s="85">
        <f t="shared" si="25"/>
        <v>0</v>
      </c>
      <c r="AC98" s="85">
        <f t="shared" si="25"/>
        <v>0</v>
      </c>
      <c r="AD98" s="85">
        <f t="shared" si="25"/>
        <v>0</v>
      </c>
      <c r="AE98" s="85">
        <f t="shared" si="25"/>
        <v>0</v>
      </c>
      <c r="AF98" s="85">
        <f t="shared" si="25"/>
        <v>0</v>
      </c>
      <c r="AG98" s="85">
        <f t="shared" si="25"/>
        <v>0</v>
      </c>
      <c r="AH98" s="85">
        <f t="shared" si="25"/>
        <v>0</v>
      </c>
      <c r="AI98" s="85">
        <f t="shared" si="25"/>
        <v>0</v>
      </c>
      <c r="AJ98" s="102"/>
      <c r="AK98" s="102"/>
      <c r="AL98" s="102"/>
    </row>
    <row r="99" spans="1:38" outlineLevel="3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</row>
    <row r="100" spans="1:38" outlineLevel="2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</row>
    <row r="101" spans="1:38" s="50" customFormat="1" ht="16.5" outlineLevel="1">
      <c r="A101" s="102"/>
      <c r="B101" s="102"/>
      <c r="C101" s="3" t="s">
        <v>148</v>
      </c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</row>
    <row r="102" spans="1:38" s="50" customFormat="1" outlineLevel="2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</row>
    <row r="103" spans="1:38" s="50" customFormat="1" ht="15" outlineLevel="2">
      <c r="A103" s="102"/>
      <c r="B103" s="102"/>
      <c r="C103" s="102"/>
      <c r="D103" s="4" t="s">
        <v>148</v>
      </c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</row>
    <row r="104" spans="1:38" s="50" customFormat="1" outlineLevel="3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</row>
    <row r="105" spans="1:38" s="50" customFormat="1" outlineLevel="3">
      <c r="A105" s="102"/>
      <c r="B105" s="102"/>
      <c r="C105" s="102"/>
      <c r="D105" s="102"/>
      <c r="E105" s="102" t="s">
        <v>265</v>
      </c>
      <c r="F105" s="102"/>
      <c r="G105" s="102"/>
      <c r="H105" s="52" t="str">
        <f>Currency</f>
        <v>$000</v>
      </c>
      <c r="I105" s="102"/>
      <c r="J105" s="102"/>
      <c r="K105" s="77"/>
      <c r="L105" s="115">
        <f>'Three Way Statements'!L53</f>
        <v>75</v>
      </c>
      <c r="M105" s="115">
        <f>'Three Way Statements'!M53</f>
        <v>0</v>
      </c>
      <c r="N105" s="115">
        <f>'Three Way Statements'!N53</f>
        <v>0</v>
      </c>
      <c r="O105" s="115">
        <f>'Three Way Statements'!O53</f>
        <v>0</v>
      </c>
      <c r="P105" s="115">
        <f>'Three Way Statements'!P53</f>
        <v>0</v>
      </c>
      <c r="Q105" s="115">
        <f>'Three Way Statements'!Q53</f>
        <v>0</v>
      </c>
      <c r="R105" s="115">
        <f>'Three Way Statements'!R53</f>
        <v>0</v>
      </c>
      <c r="S105" s="115">
        <f>'Three Way Statements'!S53</f>
        <v>0</v>
      </c>
      <c r="T105" s="115">
        <f>'Three Way Statements'!T53</f>
        <v>0</v>
      </c>
      <c r="U105" s="115">
        <f>'Three Way Statements'!U53</f>
        <v>0</v>
      </c>
      <c r="V105" s="115">
        <f>'Three Way Statements'!V53</f>
        <v>0</v>
      </c>
      <c r="W105" s="115">
        <f>'Three Way Statements'!W53</f>
        <v>0</v>
      </c>
      <c r="X105" s="115">
        <f>'Three Way Statements'!X53</f>
        <v>106.35616438356146</v>
      </c>
      <c r="Y105" s="115">
        <f>'Three Way Statements'!Y53</f>
        <v>0</v>
      </c>
      <c r="Z105" s="115">
        <f>'Three Way Statements'!Z53</f>
        <v>0</v>
      </c>
      <c r="AA105" s="115">
        <f>'Three Way Statements'!AA53</f>
        <v>0</v>
      </c>
      <c r="AB105" s="115">
        <f>'Three Way Statements'!AB53</f>
        <v>0</v>
      </c>
      <c r="AC105" s="115">
        <f>'Three Way Statements'!AC53</f>
        <v>0</v>
      </c>
      <c r="AD105" s="115">
        <f>'Three Way Statements'!AD53</f>
        <v>0</v>
      </c>
      <c r="AE105" s="115">
        <f>'Three Way Statements'!AE53</f>
        <v>0</v>
      </c>
      <c r="AF105" s="115">
        <f>'Three Way Statements'!AF53</f>
        <v>0</v>
      </c>
      <c r="AG105" s="115">
        <f>'Three Way Statements'!AG53</f>
        <v>0</v>
      </c>
      <c r="AH105" s="115">
        <f>'Three Way Statements'!AH53</f>
        <v>0</v>
      </c>
      <c r="AI105" s="115">
        <f>'Three Way Statements'!AI53</f>
        <v>0</v>
      </c>
      <c r="AJ105" s="102"/>
      <c r="AK105" s="102"/>
      <c r="AL105" s="102"/>
    </row>
    <row r="106" spans="1:38" s="50" customFormat="1" outlineLevel="3">
      <c r="A106" s="102"/>
      <c r="B106" s="102"/>
      <c r="C106" s="102"/>
      <c r="D106" s="102"/>
      <c r="E106" s="102" t="s">
        <v>149</v>
      </c>
      <c r="F106" s="102"/>
      <c r="G106" s="102"/>
      <c r="H106" s="52" t="str">
        <f>Currency</f>
        <v>$000</v>
      </c>
      <c r="I106" s="102"/>
      <c r="J106" s="102"/>
      <c r="K106" s="77"/>
      <c r="L106" s="115">
        <f>'Three Way Statements'!L54</f>
        <v>0</v>
      </c>
      <c r="M106" s="115">
        <f>'Three Way Statements'!M54</f>
        <v>0</v>
      </c>
      <c r="N106" s="115">
        <f>'Three Way Statements'!N54</f>
        <v>0</v>
      </c>
      <c r="O106" s="115">
        <f>'Three Way Statements'!O54</f>
        <v>0</v>
      </c>
      <c r="P106" s="115">
        <f>'Three Way Statements'!P54</f>
        <v>0</v>
      </c>
      <c r="Q106" s="115">
        <f>'Three Way Statements'!Q54</f>
        <v>0</v>
      </c>
      <c r="R106" s="115">
        <f>'Three Way Statements'!R54</f>
        <v>0</v>
      </c>
      <c r="S106" s="115">
        <f>'Three Way Statements'!S54</f>
        <v>0</v>
      </c>
      <c r="T106" s="115">
        <f>'Three Way Statements'!T54</f>
        <v>0</v>
      </c>
      <c r="U106" s="115">
        <f>'Three Way Statements'!U54</f>
        <v>0</v>
      </c>
      <c r="V106" s="115">
        <f>'Three Way Statements'!V54</f>
        <v>0</v>
      </c>
      <c r="W106" s="115">
        <f>'Three Way Statements'!W54</f>
        <v>0</v>
      </c>
      <c r="X106" s="115">
        <f>'Three Way Statements'!X54</f>
        <v>0</v>
      </c>
      <c r="Y106" s="115">
        <f>'Three Way Statements'!Y54</f>
        <v>0</v>
      </c>
      <c r="Z106" s="115">
        <f>'Three Way Statements'!Z54</f>
        <v>0</v>
      </c>
      <c r="AA106" s="115">
        <f>'Three Way Statements'!AA54</f>
        <v>0</v>
      </c>
      <c r="AB106" s="115">
        <f>'Three Way Statements'!AB54</f>
        <v>0</v>
      </c>
      <c r="AC106" s="115">
        <f>'Three Way Statements'!AC54</f>
        <v>0</v>
      </c>
      <c r="AD106" s="115">
        <f>'Three Way Statements'!AD54</f>
        <v>0</v>
      </c>
      <c r="AE106" s="115">
        <f>'Three Way Statements'!AE54</f>
        <v>0</v>
      </c>
      <c r="AF106" s="115">
        <f>'Three Way Statements'!AF54</f>
        <v>0</v>
      </c>
      <c r="AG106" s="115">
        <f>'Three Way Statements'!AG54</f>
        <v>0</v>
      </c>
      <c r="AH106" s="115">
        <f>'Three Way Statements'!AH54</f>
        <v>0</v>
      </c>
      <c r="AI106" s="115">
        <f>'Three Way Statements'!AI54</f>
        <v>0</v>
      </c>
      <c r="AJ106" s="102"/>
      <c r="AK106" s="102"/>
      <c r="AL106" s="102"/>
    </row>
    <row r="107" spans="1:38" s="50" customFormat="1" outlineLevel="3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102"/>
      <c r="AK107" s="102"/>
      <c r="AL107" s="102"/>
    </row>
    <row r="108" spans="1:38" s="50" customFormat="1" ht="15" outlineLevel="2">
      <c r="A108" s="102"/>
      <c r="B108" s="102"/>
      <c r="C108" s="102"/>
      <c r="D108" s="4" t="s">
        <v>82</v>
      </c>
      <c r="E108" s="102"/>
      <c r="F108" s="102"/>
      <c r="G108" s="102"/>
      <c r="H108" s="102"/>
      <c r="I108" s="102"/>
      <c r="J108" s="102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102"/>
      <c r="AK108" s="102"/>
      <c r="AL108" s="102"/>
    </row>
    <row r="109" spans="1:38" s="50" customFormat="1" outlineLevel="3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102"/>
      <c r="AK109" s="102"/>
      <c r="AL109" s="102"/>
    </row>
    <row r="110" spans="1:38" s="50" customFormat="1" outlineLevel="3">
      <c r="A110" s="102"/>
      <c r="B110" s="102"/>
      <c r="C110" s="102"/>
      <c r="D110" s="102"/>
      <c r="E110" s="102" t="s">
        <v>150</v>
      </c>
      <c r="F110" s="102"/>
      <c r="G110" s="102"/>
      <c r="H110" s="52" t="str">
        <f>Currency</f>
        <v>$000</v>
      </c>
      <c r="I110" s="102"/>
      <c r="J110" s="102"/>
      <c r="K110" s="77"/>
      <c r="L110" s="116">
        <f>K113</f>
        <v>2398.6849315068494</v>
      </c>
      <c r="M110" s="116">
        <f t="shared" ref="M110:AI110" si="26">L113</f>
        <v>2473.6849315068494</v>
      </c>
      <c r="N110" s="116">
        <f t="shared" si="26"/>
        <v>2473.6849315068494</v>
      </c>
      <c r="O110" s="116">
        <f t="shared" si="26"/>
        <v>2473.6849315068494</v>
      </c>
      <c r="P110" s="116">
        <f t="shared" si="26"/>
        <v>2473.6849315068494</v>
      </c>
      <c r="Q110" s="116">
        <f t="shared" si="26"/>
        <v>2473.6849315068494</v>
      </c>
      <c r="R110" s="116">
        <f t="shared" si="26"/>
        <v>2473.6849315068494</v>
      </c>
      <c r="S110" s="116">
        <f t="shared" si="26"/>
        <v>2473.6849315068494</v>
      </c>
      <c r="T110" s="116">
        <f t="shared" si="26"/>
        <v>2473.6849315068494</v>
      </c>
      <c r="U110" s="116">
        <f t="shared" si="26"/>
        <v>2473.6849315068494</v>
      </c>
      <c r="V110" s="116">
        <f t="shared" si="26"/>
        <v>2473.6849315068494</v>
      </c>
      <c r="W110" s="116">
        <f t="shared" si="26"/>
        <v>2473.6849315068494</v>
      </c>
      <c r="X110" s="116">
        <f t="shared" si="26"/>
        <v>2473.6849315068494</v>
      </c>
      <c r="Y110" s="116">
        <f t="shared" si="26"/>
        <v>2580.0410958904108</v>
      </c>
      <c r="Z110" s="116">
        <f t="shared" si="26"/>
        <v>2580.0410958904108</v>
      </c>
      <c r="AA110" s="116">
        <f t="shared" si="26"/>
        <v>2580.0410958904108</v>
      </c>
      <c r="AB110" s="116">
        <f t="shared" si="26"/>
        <v>2580.0410958904108</v>
      </c>
      <c r="AC110" s="116">
        <f t="shared" si="26"/>
        <v>2580.0410958904108</v>
      </c>
      <c r="AD110" s="116">
        <f t="shared" si="26"/>
        <v>2580.0410958904108</v>
      </c>
      <c r="AE110" s="116">
        <f t="shared" si="26"/>
        <v>2580.0410958904108</v>
      </c>
      <c r="AF110" s="116">
        <f t="shared" si="26"/>
        <v>2580.0410958904108</v>
      </c>
      <c r="AG110" s="116">
        <f t="shared" si="26"/>
        <v>2580.0410958904108</v>
      </c>
      <c r="AH110" s="116">
        <f t="shared" si="26"/>
        <v>2580.0410958904108</v>
      </c>
      <c r="AI110" s="116">
        <f t="shared" si="26"/>
        <v>2580.0410958904108</v>
      </c>
      <c r="AJ110" s="102"/>
      <c r="AK110" s="102"/>
      <c r="AL110" s="102"/>
    </row>
    <row r="111" spans="1:38" s="50" customFormat="1" outlineLevel="3">
      <c r="A111" s="102"/>
      <c r="B111" s="102"/>
      <c r="C111" s="102"/>
      <c r="D111" s="102"/>
      <c r="E111" s="102" t="s">
        <v>265</v>
      </c>
      <c r="F111" s="102"/>
      <c r="G111" s="102"/>
      <c r="H111" s="52" t="str">
        <f>Currency</f>
        <v>$000</v>
      </c>
      <c r="I111" s="102"/>
      <c r="J111" s="102"/>
      <c r="K111" s="77"/>
      <c r="L111" s="116">
        <f>L105</f>
        <v>75</v>
      </c>
      <c r="M111" s="116">
        <f t="shared" ref="M111:AI111" si="27">M105</f>
        <v>0</v>
      </c>
      <c r="N111" s="116">
        <f t="shared" si="27"/>
        <v>0</v>
      </c>
      <c r="O111" s="116">
        <f t="shared" si="27"/>
        <v>0</v>
      </c>
      <c r="P111" s="116">
        <f t="shared" si="27"/>
        <v>0</v>
      </c>
      <c r="Q111" s="116">
        <f t="shared" si="27"/>
        <v>0</v>
      </c>
      <c r="R111" s="116">
        <f t="shared" si="27"/>
        <v>0</v>
      </c>
      <c r="S111" s="116">
        <f t="shared" si="27"/>
        <v>0</v>
      </c>
      <c r="T111" s="116">
        <f t="shared" si="27"/>
        <v>0</v>
      </c>
      <c r="U111" s="116">
        <f t="shared" si="27"/>
        <v>0</v>
      </c>
      <c r="V111" s="116">
        <f t="shared" si="27"/>
        <v>0</v>
      </c>
      <c r="W111" s="116">
        <f t="shared" si="27"/>
        <v>0</v>
      </c>
      <c r="X111" s="116">
        <f t="shared" si="27"/>
        <v>106.35616438356146</v>
      </c>
      <c r="Y111" s="116">
        <f t="shared" si="27"/>
        <v>0</v>
      </c>
      <c r="Z111" s="116">
        <f t="shared" si="27"/>
        <v>0</v>
      </c>
      <c r="AA111" s="116">
        <f t="shared" si="27"/>
        <v>0</v>
      </c>
      <c r="AB111" s="116">
        <f t="shared" si="27"/>
        <v>0</v>
      </c>
      <c r="AC111" s="116">
        <f t="shared" si="27"/>
        <v>0</v>
      </c>
      <c r="AD111" s="116">
        <f t="shared" si="27"/>
        <v>0</v>
      </c>
      <c r="AE111" s="116">
        <f t="shared" si="27"/>
        <v>0</v>
      </c>
      <c r="AF111" s="116">
        <f t="shared" si="27"/>
        <v>0</v>
      </c>
      <c r="AG111" s="116">
        <f t="shared" si="27"/>
        <v>0</v>
      </c>
      <c r="AH111" s="116">
        <f t="shared" si="27"/>
        <v>0</v>
      </c>
      <c r="AI111" s="116">
        <f t="shared" si="27"/>
        <v>0</v>
      </c>
      <c r="AJ111" s="102"/>
      <c r="AK111" s="102"/>
      <c r="AL111" s="102"/>
    </row>
    <row r="112" spans="1:38" s="50" customFormat="1" outlineLevel="3">
      <c r="A112" s="102"/>
      <c r="B112" s="102"/>
      <c r="C112" s="102"/>
      <c r="D112" s="102"/>
      <c r="E112" s="102" t="s">
        <v>149</v>
      </c>
      <c r="F112" s="102"/>
      <c r="G112" s="102"/>
      <c r="H112" s="52" t="str">
        <f>Currency</f>
        <v>$000</v>
      </c>
      <c r="I112" s="102"/>
      <c r="J112" s="102"/>
      <c r="K112" s="77"/>
      <c r="L112" s="116">
        <f>-L106</f>
        <v>0</v>
      </c>
      <c r="M112" s="116">
        <f t="shared" ref="M112:AI112" si="28">-M106</f>
        <v>0</v>
      </c>
      <c r="N112" s="116">
        <f t="shared" si="28"/>
        <v>0</v>
      </c>
      <c r="O112" s="116">
        <f t="shared" si="28"/>
        <v>0</v>
      </c>
      <c r="P112" s="116">
        <f t="shared" si="28"/>
        <v>0</v>
      </c>
      <c r="Q112" s="116">
        <f t="shared" si="28"/>
        <v>0</v>
      </c>
      <c r="R112" s="116">
        <f t="shared" si="28"/>
        <v>0</v>
      </c>
      <c r="S112" s="116">
        <f t="shared" si="28"/>
        <v>0</v>
      </c>
      <c r="T112" s="116">
        <f t="shared" si="28"/>
        <v>0</v>
      </c>
      <c r="U112" s="116">
        <f t="shared" si="28"/>
        <v>0</v>
      </c>
      <c r="V112" s="116">
        <f t="shared" si="28"/>
        <v>0</v>
      </c>
      <c r="W112" s="116">
        <f t="shared" si="28"/>
        <v>0</v>
      </c>
      <c r="X112" s="116">
        <f t="shared" si="28"/>
        <v>0</v>
      </c>
      <c r="Y112" s="116">
        <f t="shared" si="28"/>
        <v>0</v>
      </c>
      <c r="Z112" s="116">
        <f t="shared" si="28"/>
        <v>0</v>
      </c>
      <c r="AA112" s="116">
        <f t="shared" si="28"/>
        <v>0</v>
      </c>
      <c r="AB112" s="116">
        <f t="shared" si="28"/>
        <v>0</v>
      </c>
      <c r="AC112" s="116">
        <f t="shared" si="28"/>
        <v>0</v>
      </c>
      <c r="AD112" s="116">
        <f t="shared" si="28"/>
        <v>0</v>
      </c>
      <c r="AE112" s="116">
        <f t="shared" si="28"/>
        <v>0</v>
      </c>
      <c r="AF112" s="116">
        <f t="shared" si="28"/>
        <v>0</v>
      </c>
      <c r="AG112" s="116">
        <f t="shared" si="28"/>
        <v>0</v>
      </c>
      <c r="AH112" s="116">
        <f t="shared" si="28"/>
        <v>0</v>
      </c>
      <c r="AI112" s="116">
        <f t="shared" si="28"/>
        <v>0</v>
      </c>
      <c r="AJ112" s="102"/>
      <c r="AK112" s="102"/>
      <c r="AL112" s="102"/>
    </row>
    <row r="113" spans="1:38" s="50" customFormat="1" outlineLevel="3">
      <c r="A113" s="102"/>
      <c r="B113" s="102"/>
      <c r="C113" s="102"/>
      <c r="D113" s="102"/>
      <c r="E113" s="102" t="s">
        <v>151</v>
      </c>
      <c r="F113" s="102"/>
      <c r="G113" s="102"/>
      <c r="H113" s="52" t="str">
        <f>Currency</f>
        <v>$000</v>
      </c>
      <c r="I113" s="102"/>
      <c r="J113" s="102"/>
      <c r="K113" s="117">
        <f>'Three Way Statements'!K150</f>
        <v>2398.6849315068494</v>
      </c>
      <c r="L113" s="85">
        <f>SUM(L110:L112)</f>
        <v>2473.6849315068494</v>
      </c>
      <c r="M113" s="85">
        <f t="shared" ref="M113:AI113" si="29">SUM(M110:M112)</f>
        <v>2473.6849315068494</v>
      </c>
      <c r="N113" s="85">
        <f t="shared" si="29"/>
        <v>2473.6849315068494</v>
      </c>
      <c r="O113" s="85">
        <f t="shared" si="29"/>
        <v>2473.6849315068494</v>
      </c>
      <c r="P113" s="85">
        <f t="shared" si="29"/>
        <v>2473.6849315068494</v>
      </c>
      <c r="Q113" s="85">
        <f t="shared" si="29"/>
        <v>2473.6849315068494</v>
      </c>
      <c r="R113" s="85">
        <f t="shared" si="29"/>
        <v>2473.6849315068494</v>
      </c>
      <c r="S113" s="85">
        <f t="shared" si="29"/>
        <v>2473.6849315068494</v>
      </c>
      <c r="T113" s="85">
        <f t="shared" si="29"/>
        <v>2473.6849315068494</v>
      </c>
      <c r="U113" s="85">
        <f t="shared" si="29"/>
        <v>2473.6849315068494</v>
      </c>
      <c r="V113" s="85">
        <f t="shared" si="29"/>
        <v>2473.6849315068494</v>
      </c>
      <c r="W113" s="85">
        <f t="shared" si="29"/>
        <v>2473.6849315068494</v>
      </c>
      <c r="X113" s="85">
        <f t="shared" si="29"/>
        <v>2580.0410958904108</v>
      </c>
      <c r="Y113" s="85">
        <f t="shared" si="29"/>
        <v>2580.0410958904108</v>
      </c>
      <c r="Z113" s="85">
        <f t="shared" si="29"/>
        <v>2580.0410958904108</v>
      </c>
      <c r="AA113" s="85">
        <f t="shared" si="29"/>
        <v>2580.0410958904108</v>
      </c>
      <c r="AB113" s="85">
        <f t="shared" si="29"/>
        <v>2580.0410958904108</v>
      </c>
      <c r="AC113" s="85">
        <f t="shared" si="29"/>
        <v>2580.0410958904108</v>
      </c>
      <c r="AD113" s="85">
        <f t="shared" si="29"/>
        <v>2580.0410958904108</v>
      </c>
      <c r="AE113" s="85">
        <f t="shared" si="29"/>
        <v>2580.0410958904108</v>
      </c>
      <c r="AF113" s="85">
        <f t="shared" si="29"/>
        <v>2580.0410958904108</v>
      </c>
      <c r="AG113" s="85">
        <f t="shared" si="29"/>
        <v>2580.0410958904108</v>
      </c>
      <c r="AH113" s="85">
        <f t="shared" si="29"/>
        <v>2580.0410958904108</v>
      </c>
      <c r="AI113" s="85">
        <f t="shared" si="29"/>
        <v>2580.0410958904108</v>
      </c>
      <c r="AJ113" s="102"/>
      <c r="AK113" s="102"/>
      <c r="AL113" s="102"/>
    </row>
    <row r="114" spans="1:38" s="50" customFormat="1" outlineLevel="3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</row>
    <row r="115" spans="1:38" s="50" customFormat="1" outlineLevel="2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</row>
    <row r="116" spans="1:38" ht="16.5" outlineLevel="1">
      <c r="A116" s="102"/>
      <c r="B116" s="102"/>
      <c r="C116" s="3" t="s">
        <v>101</v>
      </c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</row>
    <row r="117" spans="1:38" outlineLevel="2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</row>
    <row r="118" spans="1:38" ht="15" outlineLevel="2">
      <c r="A118" s="102"/>
      <c r="B118" s="102"/>
      <c r="C118" s="102"/>
      <c r="D118" s="4" t="s">
        <v>103</v>
      </c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</row>
    <row r="119" spans="1:38" outlineLevel="3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</row>
    <row r="120" spans="1:38" outlineLevel="3">
      <c r="A120" s="102"/>
      <c r="B120" s="102"/>
      <c r="C120" s="102"/>
      <c r="D120" s="102"/>
      <c r="E120" s="102" t="s">
        <v>104</v>
      </c>
      <c r="F120" s="102"/>
      <c r="G120" s="102"/>
      <c r="H120" s="52" t="str">
        <f>Currency</f>
        <v>$000</v>
      </c>
      <c r="I120" s="102"/>
      <c r="J120" s="102"/>
      <c r="K120" s="117">
        <f>'Three Way Statements'!K61</f>
        <v>0</v>
      </c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</row>
    <row r="121" spans="1:38" outlineLevel="3">
      <c r="A121" s="102"/>
      <c r="B121" s="102"/>
      <c r="C121" s="102"/>
      <c r="D121" s="102"/>
      <c r="E121" s="102" t="s">
        <v>103</v>
      </c>
      <c r="F121" s="102"/>
      <c r="G121" s="102"/>
      <c r="H121" s="52" t="str">
        <f>Currency</f>
        <v>$000</v>
      </c>
      <c r="I121" s="102"/>
      <c r="J121" s="102"/>
      <c r="K121" s="102"/>
      <c r="L121" s="119">
        <f>'Three Way Statements'!L62</f>
        <v>0</v>
      </c>
      <c r="M121" s="119">
        <f>'Three Way Statements'!M62</f>
        <v>0</v>
      </c>
      <c r="N121" s="119">
        <f>'Three Way Statements'!N62</f>
        <v>0</v>
      </c>
      <c r="O121" s="119">
        <f>'Three Way Statements'!O62</f>
        <v>0</v>
      </c>
      <c r="P121" s="119">
        <f>'Three Way Statements'!P62</f>
        <v>0</v>
      </c>
      <c r="Q121" s="119">
        <f>'Three Way Statements'!Q62</f>
        <v>0</v>
      </c>
      <c r="R121" s="119">
        <f>'Three Way Statements'!R62</f>
        <v>0</v>
      </c>
      <c r="S121" s="119">
        <f>'Three Way Statements'!S62</f>
        <v>0</v>
      </c>
      <c r="T121" s="119">
        <f>'Three Way Statements'!T62</f>
        <v>0</v>
      </c>
      <c r="U121" s="119">
        <f>'Three Way Statements'!U62</f>
        <v>0</v>
      </c>
      <c r="V121" s="119">
        <f>'Three Way Statements'!V62</f>
        <v>0</v>
      </c>
      <c r="W121" s="119">
        <f>'Three Way Statements'!W62</f>
        <v>0</v>
      </c>
      <c r="X121" s="119">
        <f>'Three Way Statements'!X62</f>
        <v>0</v>
      </c>
      <c r="Y121" s="119">
        <f>'Three Way Statements'!Y62</f>
        <v>0</v>
      </c>
      <c r="Z121" s="119">
        <f>'Three Way Statements'!Z62</f>
        <v>0</v>
      </c>
      <c r="AA121" s="119">
        <f>'Three Way Statements'!AA62</f>
        <v>0</v>
      </c>
      <c r="AB121" s="119">
        <f>'Three Way Statements'!AB62</f>
        <v>0</v>
      </c>
      <c r="AC121" s="119">
        <f>'Three Way Statements'!AC62</f>
        <v>0</v>
      </c>
      <c r="AD121" s="119">
        <f>'Three Way Statements'!AD62</f>
        <v>0</v>
      </c>
      <c r="AE121" s="119">
        <f>'Three Way Statements'!AE62</f>
        <v>0</v>
      </c>
      <c r="AF121" s="119">
        <f>'Three Way Statements'!AF62</f>
        <v>0</v>
      </c>
      <c r="AG121" s="119">
        <f>'Three Way Statements'!AG62</f>
        <v>0</v>
      </c>
      <c r="AH121" s="119">
        <f>'Three Way Statements'!AH62</f>
        <v>0</v>
      </c>
      <c r="AI121" s="119">
        <f>'Three Way Statements'!AI62</f>
        <v>0</v>
      </c>
      <c r="AJ121" s="102"/>
      <c r="AK121" s="102"/>
      <c r="AL121" s="102"/>
    </row>
    <row r="122" spans="1:38" outlineLevel="3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</row>
    <row r="123" spans="1:38" ht="15" outlineLevel="2">
      <c r="A123" s="102"/>
      <c r="B123" s="102"/>
      <c r="C123" s="102"/>
      <c r="D123" s="4" t="s">
        <v>105</v>
      </c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</row>
    <row r="124" spans="1:38" outlineLevel="3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</row>
    <row r="125" spans="1:38" outlineLevel="3">
      <c r="A125" s="102"/>
      <c r="B125" s="102"/>
      <c r="C125" s="102"/>
      <c r="D125" s="102"/>
      <c r="E125" s="102" t="s">
        <v>106</v>
      </c>
      <c r="F125" s="102"/>
      <c r="G125" s="102"/>
      <c r="H125" s="52" t="s">
        <v>85</v>
      </c>
      <c r="I125" s="102"/>
      <c r="J125" s="102"/>
      <c r="K125" s="115">
        <f>'Three Way Statements'!K64</f>
        <v>5</v>
      </c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</row>
    <row r="126" spans="1:38" outlineLevel="3">
      <c r="A126" s="102"/>
      <c r="B126" s="102"/>
      <c r="C126" s="102"/>
      <c r="D126" s="102"/>
      <c r="E126" s="102" t="s">
        <v>117</v>
      </c>
      <c r="F126" s="102"/>
      <c r="G126" s="102"/>
      <c r="H126" s="52" t="s">
        <v>92</v>
      </c>
      <c r="I126" s="102"/>
      <c r="J126" s="102"/>
      <c r="K126" s="57">
        <f>'Three Way Statements'!K66</f>
        <v>1.6666666666666666E-2</v>
      </c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</row>
    <row r="127" spans="1:38" outlineLevel="3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</row>
    <row r="128" spans="1:38" outlineLevel="3">
      <c r="A128" s="102"/>
      <c r="B128" s="102"/>
      <c r="C128" s="102"/>
      <c r="D128" s="102"/>
      <c r="E128" s="102" t="s">
        <v>107</v>
      </c>
      <c r="F128" s="102"/>
      <c r="G128" s="102"/>
      <c r="H128" s="52" t="s">
        <v>85</v>
      </c>
      <c r="I128" s="102"/>
      <c r="J128" s="102"/>
      <c r="K128" s="115">
        <f>'Three Way Statements'!K68</f>
        <v>4</v>
      </c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</row>
    <row r="129" spans="1:38" outlineLevel="3">
      <c r="A129" s="102"/>
      <c r="B129" s="102"/>
      <c r="C129" s="102"/>
      <c r="D129" s="102"/>
      <c r="E129" s="102" t="s">
        <v>117</v>
      </c>
      <c r="F129" s="102"/>
      <c r="G129" s="102"/>
      <c r="H129" s="52" t="s">
        <v>92</v>
      </c>
      <c r="I129" s="102"/>
      <c r="J129" s="102"/>
      <c r="K129" s="57">
        <f>'Three Way Statements'!K70</f>
        <v>2.0833333333333332E-2</v>
      </c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</row>
    <row r="130" spans="1:38" outlineLevel="3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</row>
    <row r="131" spans="1:38" outlineLevel="3">
      <c r="A131" s="102"/>
      <c r="B131" s="102"/>
      <c r="C131" s="102"/>
      <c r="D131" s="102"/>
      <c r="E131" s="102" t="s">
        <v>108</v>
      </c>
      <c r="F131" s="102"/>
      <c r="G131" s="102"/>
      <c r="H131" s="52" t="str">
        <f>Currency</f>
        <v>$000</v>
      </c>
      <c r="I131" s="102"/>
      <c r="J131" s="102"/>
      <c r="K131" s="77">
        <f>K120*K126</f>
        <v>0</v>
      </c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</row>
    <row r="132" spans="1:38" outlineLevel="3">
      <c r="A132" s="102"/>
      <c r="B132" s="102"/>
      <c r="C132" s="102"/>
      <c r="D132" s="102"/>
      <c r="E132" s="102" t="s">
        <v>109</v>
      </c>
      <c r="F132" s="102"/>
      <c r="G132" s="102"/>
      <c r="H132" s="52" t="str">
        <f>Currency</f>
        <v>$000</v>
      </c>
      <c r="I132" s="102"/>
      <c r="J132" s="102"/>
      <c r="K132" s="102"/>
      <c r="L132" s="116">
        <f>L$121*$K129</f>
        <v>0</v>
      </c>
      <c r="M132" s="116">
        <f t="shared" ref="M132:AI132" si="30">M$121*$K129</f>
        <v>0</v>
      </c>
      <c r="N132" s="116">
        <f t="shared" si="30"/>
        <v>0</v>
      </c>
      <c r="O132" s="116">
        <f t="shared" si="30"/>
        <v>0</v>
      </c>
      <c r="P132" s="116">
        <f t="shared" si="30"/>
        <v>0</v>
      </c>
      <c r="Q132" s="116">
        <f t="shared" si="30"/>
        <v>0</v>
      </c>
      <c r="R132" s="116">
        <f t="shared" si="30"/>
        <v>0</v>
      </c>
      <c r="S132" s="116">
        <f t="shared" si="30"/>
        <v>0</v>
      </c>
      <c r="T132" s="116">
        <f t="shared" si="30"/>
        <v>0</v>
      </c>
      <c r="U132" s="116">
        <f t="shared" si="30"/>
        <v>0</v>
      </c>
      <c r="V132" s="116">
        <f t="shared" si="30"/>
        <v>0</v>
      </c>
      <c r="W132" s="116">
        <f t="shared" si="30"/>
        <v>0</v>
      </c>
      <c r="X132" s="116">
        <f t="shared" si="30"/>
        <v>0</v>
      </c>
      <c r="Y132" s="116">
        <f t="shared" si="30"/>
        <v>0</v>
      </c>
      <c r="Z132" s="116">
        <f t="shared" si="30"/>
        <v>0</v>
      </c>
      <c r="AA132" s="116">
        <f t="shared" si="30"/>
        <v>0</v>
      </c>
      <c r="AB132" s="116">
        <f t="shared" si="30"/>
        <v>0</v>
      </c>
      <c r="AC132" s="116">
        <f t="shared" si="30"/>
        <v>0</v>
      </c>
      <c r="AD132" s="116">
        <f t="shared" si="30"/>
        <v>0</v>
      </c>
      <c r="AE132" s="116">
        <f t="shared" si="30"/>
        <v>0</v>
      </c>
      <c r="AF132" s="116">
        <f t="shared" si="30"/>
        <v>0</v>
      </c>
      <c r="AG132" s="116">
        <f t="shared" si="30"/>
        <v>0</v>
      </c>
      <c r="AH132" s="116">
        <f t="shared" si="30"/>
        <v>0</v>
      </c>
      <c r="AI132" s="116">
        <f t="shared" si="30"/>
        <v>0</v>
      </c>
      <c r="AJ132" s="102"/>
      <c r="AK132" s="102"/>
      <c r="AL132" s="102"/>
    </row>
    <row r="133" spans="1:38" outlineLevel="3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02"/>
      <c r="AK133" s="102"/>
      <c r="AL133" s="102"/>
    </row>
    <row r="134" spans="1:38" outlineLevel="3">
      <c r="A134" s="102"/>
      <c r="B134" s="102"/>
      <c r="C134" s="102"/>
      <c r="D134" s="102"/>
      <c r="E134" s="102" t="s">
        <v>110</v>
      </c>
      <c r="F134" s="102"/>
      <c r="G134" s="102"/>
      <c r="H134" s="52" t="s">
        <v>85</v>
      </c>
      <c r="I134" s="102"/>
      <c r="J134" s="102"/>
      <c r="K134" s="102"/>
      <c r="L134" s="116">
        <f t="shared" ref="L134:AI134" si="31">MIN(L$12,$K$128*Months_in_Year)</f>
        <v>1</v>
      </c>
      <c r="M134" s="116">
        <f t="shared" si="31"/>
        <v>2</v>
      </c>
      <c r="N134" s="116">
        <f t="shared" si="31"/>
        <v>3</v>
      </c>
      <c r="O134" s="116">
        <f t="shared" si="31"/>
        <v>4</v>
      </c>
      <c r="P134" s="116">
        <f t="shared" si="31"/>
        <v>5</v>
      </c>
      <c r="Q134" s="116">
        <f t="shared" si="31"/>
        <v>6</v>
      </c>
      <c r="R134" s="116">
        <f t="shared" si="31"/>
        <v>7</v>
      </c>
      <c r="S134" s="116">
        <f t="shared" si="31"/>
        <v>8</v>
      </c>
      <c r="T134" s="116">
        <f t="shared" si="31"/>
        <v>9</v>
      </c>
      <c r="U134" s="116">
        <f t="shared" si="31"/>
        <v>10</v>
      </c>
      <c r="V134" s="116">
        <f t="shared" si="31"/>
        <v>11</v>
      </c>
      <c r="W134" s="116">
        <f t="shared" si="31"/>
        <v>12</v>
      </c>
      <c r="X134" s="116">
        <f t="shared" si="31"/>
        <v>13</v>
      </c>
      <c r="Y134" s="116">
        <f t="shared" si="31"/>
        <v>14</v>
      </c>
      <c r="Z134" s="116">
        <f t="shared" si="31"/>
        <v>15</v>
      </c>
      <c r="AA134" s="116">
        <f t="shared" si="31"/>
        <v>16</v>
      </c>
      <c r="AB134" s="116">
        <f t="shared" si="31"/>
        <v>17</v>
      </c>
      <c r="AC134" s="116">
        <f t="shared" si="31"/>
        <v>18</v>
      </c>
      <c r="AD134" s="116">
        <f t="shared" si="31"/>
        <v>19</v>
      </c>
      <c r="AE134" s="116">
        <f t="shared" si="31"/>
        <v>20</v>
      </c>
      <c r="AF134" s="116">
        <f t="shared" si="31"/>
        <v>21</v>
      </c>
      <c r="AG134" s="116">
        <f t="shared" si="31"/>
        <v>22</v>
      </c>
      <c r="AH134" s="116">
        <f t="shared" si="31"/>
        <v>23</v>
      </c>
      <c r="AI134" s="116">
        <f t="shared" si="31"/>
        <v>24</v>
      </c>
      <c r="AJ134" s="102"/>
      <c r="AK134" s="102"/>
      <c r="AL134" s="102"/>
    </row>
    <row r="135" spans="1:38" outlineLevel="3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02"/>
      <c r="AK135" s="102"/>
      <c r="AL135" s="102"/>
    </row>
    <row r="136" spans="1:38" outlineLevel="3">
      <c r="A136" s="102"/>
      <c r="B136" s="102"/>
      <c r="C136" s="102"/>
      <c r="D136" s="102"/>
      <c r="E136" s="102" t="s">
        <v>111</v>
      </c>
      <c r="F136" s="102"/>
      <c r="G136" s="102"/>
      <c r="H136" s="102"/>
      <c r="I136" s="102"/>
      <c r="J136" s="102"/>
      <c r="K136" s="102"/>
      <c r="L136" s="116">
        <f t="shared" ref="L136:AI136" si="32">IF(L$12&gt;$K125*Months_in_Year, ,$K$131)</f>
        <v>0</v>
      </c>
      <c r="M136" s="116">
        <f t="shared" si="32"/>
        <v>0</v>
      </c>
      <c r="N136" s="116">
        <f t="shared" si="32"/>
        <v>0</v>
      </c>
      <c r="O136" s="116">
        <f t="shared" si="32"/>
        <v>0</v>
      </c>
      <c r="P136" s="116">
        <f t="shared" si="32"/>
        <v>0</v>
      </c>
      <c r="Q136" s="116">
        <f t="shared" si="32"/>
        <v>0</v>
      </c>
      <c r="R136" s="116">
        <f t="shared" si="32"/>
        <v>0</v>
      </c>
      <c r="S136" s="116">
        <f t="shared" si="32"/>
        <v>0</v>
      </c>
      <c r="T136" s="116">
        <f t="shared" si="32"/>
        <v>0</v>
      </c>
      <c r="U136" s="116">
        <f t="shared" si="32"/>
        <v>0</v>
      </c>
      <c r="V136" s="116">
        <f t="shared" si="32"/>
        <v>0</v>
      </c>
      <c r="W136" s="116">
        <f t="shared" si="32"/>
        <v>0</v>
      </c>
      <c r="X136" s="116">
        <f t="shared" si="32"/>
        <v>0</v>
      </c>
      <c r="Y136" s="116">
        <f t="shared" si="32"/>
        <v>0</v>
      </c>
      <c r="Z136" s="116">
        <f t="shared" si="32"/>
        <v>0</v>
      </c>
      <c r="AA136" s="116">
        <f t="shared" si="32"/>
        <v>0</v>
      </c>
      <c r="AB136" s="116">
        <f t="shared" si="32"/>
        <v>0</v>
      </c>
      <c r="AC136" s="116">
        <f t="shared" si="32"/>
        <v>0</v>
      </c>
      <c r="AD136" s="116">
        <f t="shared" si="32"/>
        <v>0</v>
      </c>
      <c r="AE136" s="116">
        <f t="shared" si="32"/>
        <v>0</v>
      </c>
      <c r="AF136" s="116">
        <f t="shared" si="32"/>
        <v>0</v>
      </c>
      <c r="AG136" s="116">
        <f t="shared" si="32"/>
        <v>0</v>
      </c>
      <c r="AH136" s="116">
        <f t="shared" si="32"/>
        <v>0</v>
      </c>
      <c r="AI136" s="116">
        <f t="shared" si="32"/>
        <v>0</v>
      </c>
      <c r="AJ136" s="102"/>
      <c r="AK136" s="102"/>
      <c r="AL136" s="102"/>
    </row>
    <row r="137" spans="1:38" outlineLevel="3">
      <c r="A137" s="102"/>
      <c r="B137" s="102"/>
      <c r="C137" s="102"/>
      <c r="D137" s="102"/>
      <c r="E137" s="102" t="s">
        <v>112</v>
      </c>
      <c r="F137" s="102"/>
      <c r="G137" s="102"/>
      <c r="H137" s="102"/>
      <c r="I137" s="102"/>
      <c r="J137" s="102"/>
      <c r="K137" s="102"/>
      <c r="L137" s="116">
        <f ca="1">SUM(OFFSET(L132,,,,-L134))</f>
        <v>0</v>
      </c>
      <c r="M137" s="116">
        <f t="shared" ref="M137:AI137" ca="1" si="33">SUM(OFFSET(M132,,,,-M134))</f>
        <v>0</v>
      </c>
      <c r="N137" s="116">
        <f t="shared" ca="1" si="33"/>
        <v>0</v>
      </c>
      <c r="O137" s="116">
        <f t="shared" ca="1" si="33"/>
        <v>0</v>
      </c>
      <c r="P137" s="116">
        <f t="shared" ca="1" si="33"/>
        <v>0</v>
      </c>
      <c r="Q137" s="116">
        <f t="shared" ca="1" si="33"/>
        <v>0</v>
      </c>
      <c r="R137" s="116">
        <f t="shared" ca="1" si="33"/>
        <v>0</v>
      </c>
      <c r="S137" s="116">
        <f t="shared" ca="1" si="33"/>
        <v>0</v>
      </c>
      <c r="T137" s="116">
        <f t="shared" ca="1" si="33"/>
        <v>0</v>
      </c>
      <c r="U137" s="116">
        <f t="shared" ca="1" si="33"/>
        <v>0</v>
      </c>
      <c r="V137" s="116">
        <f t="shared" ca="1" si="33"/>
        <v>0</v>
      </c>
      <c r="W137" s="116">
        <f t="shared" ca="1" si="33"/>
        <v>0</v>
      </c>
      <c r="X137" s="116">
        <f t="shared" ca="1" si="33"/>
        <v>0</v>
      </c>
      <c r="Y137" s="116">
        <f t="shared" ca="1" si="33"/>
        <v>0</v>
      </c>
      <c r="Z137" s="116">
        <f t="shared" ca="1" si="33"/>
        <v>0</v>
      </c>
      <c r="AA137" s="116">
        <f t="shared" ca="1" si="33"/>
        <v>0</v>
      </c>
      <c r="AB137" s="116">
        <f t="shared" ca="1" si="33"/>
        <v>0</v>
      </c>
      <c r="AC137" s="116">
        <f t="shared" ca="1" si="33"/>
        <v>0</v>
      </c>
      <c r="AD137" s="116">
        <f t="shared" ca="1" si="33"/>
        <v>0</v>
      </c>
      <c r="AE137" s="116">
        <f t="shared" ca="1" si="33"/>
        <v>0</v>
      </c>
      <c r="AF137" s="116">
        <f t="shared" ca="1" si="33"/>
        <v>0</v>
      </c>
      <c r="AG137" s="116">
        <f t="shared" ca="1" si="33"/>
        <v>0</v>
      </c>
      <c r="AH137" s="116">
        <f t="shared" ca="1" si="33"/>
        <v>0</v>
      </c>
      <c r="AI137" s="116">
        <f t="shared" ca="1" si="33"/>
        <v>0</v>
      </c>
      <c r="AJ137" s="102"/>
      <c r="AK137" s="102"/>
      <c r="AL137" s="102"/>
    </row>
    <row r="138" spans="1:38" outlineLevel="3">
      <c r="A138" s="102"/>
      <c r="B138" s="102"/>
      <c r="C138" s="102"/>
      <c r="D138" s="102"/>
      <c r="E138" s="102" t="s">
        <v>113</v>
      </c>
      <c r="F138" s="102"/>
      <c r="G138" s="102"/>
      <c r="H138" s="102"/>
      <c r="I138" s="102"/>
      <c r="J138" s="102"/>
      <c r="K138" s="102"/>
      <c r="L138" s="85">
        <f ca="1">SUM(L136:L137)</f>
        <v>0</v>
      </c>
      <c r="M138" s="85">
        <f t="shared" ref="M138:AI138" ca="1" si="34">SUM(M136:M137)</f>
        <v>0</v>
      </c>
      <c r="N138" s="85">
        <f t="shared" ca="1" si="34"/>
        <v>0</v>
      </c>
      <c r="O138" s="85">
        <f t="shared" ca="1" si="34"/>
        <v>0</v>
      </c>
      <c r="P138" s="85">
        <f t="shared" ca="1" si="34"/>
        <v>0</v>
      </c>
      <c r="Q138" s="85">
        <f t="shared" ca="1" si="34"/>
        <v>0</v>
      </c>
      <c r="R138" s="85">
        <f t="shared" ca="1" si="34"/>
        <v>0</v>
      </c>
      <c r="S138" s="85">
        <f t="shared" ca="1" si="34"/>
        <v>0</v>
      </c>
      <c r="T138" s="85">
        <f t="shared" ca="1" si="34"/>
        <v>0</v>
      </c>
      <c r="U138" s="85">
        <f t="shared" ca="1" si="34"/>
        <v>0</v>
      </c>
      <c r="V138" s="85">
        <f t="shared" ca="1" si="34"/>
        <v>0</v>
      </c>
      <c r="W138" s="85">
        <f t="shared" ca="1" si="34"/>
        <v>0</v>
      </c>
      <c r="X138" s="85">
        <f t="shared" ca="1" si="34"/>
        <v>0</v>
      </c>
      <c r="Y138" s="85">
        <f t="shared" ca="1" si="34"/>
        <v>0</v>
      </c>
      <c r="Z138" s="85">
        <f t="shared" ca="1" si="34"/>
        <v>0</v>
      </c>
      <c r="AA138" s="85">
        <f t="shared" ca="1" si="34"/>
        <v>0</v>
      </c>
      <c r="AB138" s="85">
        <f t="shared" ca="1" si="34"/>
        <v>0</v>
      </c>
      <c r="AC138" s="85">
        <f t="shared" ca="1" si="34"/>
        <v>0</v>
      </c>
      <c r="AD138" s="85">
        <f t="shared" ca="1" si="34"/>
        <v>0</v>
      </c>
      <c r="AE138" s="85">
        <f t="shared" ca="1" si="34"/>
        <v>0</v>
      </c>
      <c r="AF138" s="85">
        <f t="shared" ca="1" si="34"/>
        <v>0</v>
      </c>
      <c r="AG138" s="85">
        <f t="shared" ca="1" si="34"/>
        <v>0</v>
      </c>
      <c r="AH138" s="85">
        <f t="shared" ca="1" si="34"/>
        <v>0</v>
      </c>
      <c r="AI138" s="85">
        <f t="shared" ca="1" si="34"/>
        <v>0</v>
      </c>
      <c r="AJ138" s="102"/>
      <c r="AK138" s="102"/>
      <c r="AL138" s="102"/>
    </row>
    <row r="139" spans="1:38" outlineLevel="3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</row>
    <row r="140" spans="1:38" ht="15" outlineLevel="2">
      <c r="A140" s="102"/>
      <c r="B140" s="102"/>
      <c r="C140" s="102"/>
      <c r="D140" s="4" t="s">
        <v>114</v>
      </c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</row>
    <row r="141" spans="1:38" outlineLevel="3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</row>
    <row r="142" spans="1:38" outlineLevel="3">
      <c r="A142" s="102"/>
      <c r="B142" s="102"/>
      <c r="C142" s="102"/>
      <c r="D142" s="102"/>
      <c r="E142" s="102" t="s">
        <v>115</v>
      </c>
      <c r="F142" s="102"/>
      <c r="G142" s="102"/>
      <c r="H142" s="52" t="str">
        <f>Currency</f>
        <v>$000</v>
      </c>
      <c r="I142" s="102"/>
      <c r="J142" s="102"/>
      <c r="K142" s="77"/>
      <c r="L142" s="116">
        <f>K146</f>
        <v>0</v>
      </c>
      <c r="M142" s="116">
        <f t="shared" ref="M142:AI142" ca="1" si="35">L146</f>
        <v>0</v>
      </c>
      <c r="N142" s="116">
        <f t="shared" ca="1" si="35"/>
        <v>0</v>
      </c>
      <c r="O142" s="116">
        <f t="shared" ca="1" si="35"/>
        <v>0</v>
      </c>
      <c r="P142" s="116">
        <f t="shared" ca="1" si="35"/>
        <v>0</v>
      </c>
      <c r="Q142" s="116">
        <f t="shared" ca="1" si="35"/>
        <v>0</v>
      </c>
      <c r="R142" s="116">
        <f t="shared" ca="1" si="35"/>
        <v>0</v>
      </c>
      <c r="S142" s="116">
        <f t="shared" ca="1" si="35"/>
        <v>0</v>
      </c>
      <c r="T142" s="116">
        <f t="shared" ca="1" si="35"/>
        <v>0</v>
      </c>
      <c r="U142" s="116">
        <f t="shared" ca="1" si="35"/>
        <v>0</v>
      </c>
      <c r="V142" s="116">
        <f t="shared" ca="1" si="35"/>
        <v>0</v>
      </c>
      <c r="W142" s="116">
        <f t="shared" ca="1" si="35"/>
        <v>0</v>
      </c>
      <c r="X142" s="116">
        <f t="shared" ca="1" si="35"/>
        <v>0</v>
      </c>
      <c r="Y142" s="116">
        <f t="shared" ca="1" si="35"/>
        <v>0</v>
      </c>
      <c r="Z142" s="116">
        <f t="shared" ca="1" si="35"/>
        <v>0</v>
      </c>
      <c r="AA142" s="116">
        <f t="shared" ca="1" si="35"/>
        <v>0</v>
      </c>
      <c r="AB142" s="116">
        <f t="shared" ca="1" si="35"/>
        <v>0</v>
      </c>
      <c r="AC142" s="116">
        <f t="shared" ca="1" si="35"/>
        <v>0</v>
      </c>
      <c r="AD142" s="116">
        <f t="shared" ca="1" si="35"/>
        <v>0</v>
      </c>
      <c r="AE142" s="116">
        <f t="shared" ca="1" si="35"/>
        <v>0</v>
      </c>
      <c r="AF142" s="116">
        <f t="shared" ca="1" si="35"/>
        <v>0</v>
      </c>
      <c r="AG142" s="116">
        <f t="shared" ca="1" si="35"/>
        <v>0</v>
      </c>
      <c r="AH142" s="116">
        <f t="shared" ca="1" si="35"/>
        <v>0</v>
      </c>
      <c r="AI142" s="116">
        <f t="shared" ca="1" si="35"/>
        <v>0</v>
      </c>
      <c r="AJ142" s="102"/>
      <c r="AK142" s="102"/>
      <c r="AL142" s="102"/>
    </row>
    <row r="143" spans="1:38" outlineLevel="3">
      <c r="A143" s="102"/>
      <c r="B143" s="102"/>
      <c r="C143" s="102"/>
      <c r="D143" s="102"/>
      <c r="E143" s="102" t="s">
        <v>103</v>
      </c>
      <c r="F143" s="102"/>
      <c r="G143" s="102"/>
      <c r="H143" s="52" t="str">
        <f>Currency</f>
        <v>$000</v>
      </c>
      <c r="I143" s="102"/>
      <c r="J143" s="102"/>
      <c r="K143" s="77"/>
      <c r="L143" s="116">
        <f>L121</f>
        <v>0</v>
      </c>
      <c r="M143" s="116">
        <f t="shared" ref="M143:AI143" si="36">M121</f>
        <v>0</v>
      </c>
      <c r="N143" s="116">
        <f t="shared" si="36"/>
        <v>0</v>
      </c>
      <c r="O143" s="116">
        <f t="shared" si="36"/>
        <v>0</v>
      </c>
      <c r="P143" s="116">
        <f t="shared" si="36"/>
        <v>0</v>
      </c>
      <c r="Q143" s="116">
        <f t="shared" si="36"/>
        <v>0</v>
      </c>
      <c r="R143" s="116">
        <f t="shared" si="36"/>
        <v>0</v>
      </c>
      <c r="S143" s="116">
        <f t="shared" si="36"/>
        <v>0</v>
      </c>
      <c r="T143" s="116">
        <f t="shared" si="36"/>
        <v>0</v>
      </c>
      <c r="U143" s="116">
        <f t="shared" si="36"/>
        <v>0</v>
      </c>
      <c r="V143" s="116">
        <f t="shared" si="36"/>
        <v>0</v>
      </c>
      <c r="W143" s="116">
        <f t="shared" si="36"/>
        <v>0</v>
      </c>
      <c r="X143" s="116">
        <f t="shared" si="36"/>
        <v>0</v>
      </c>
      <c r="Y143" s="116">
        <f t="shared" si="36"/>
        <v>0</v>
      </c>
      <c r="Z143" s="116">
        <f t="shared" si="36"/>
        <v>0</v>
      </c>
      <c r="AA143" s="116">
        <f t="shared" si="36"/>
        <v>0</v>
      </c>
      <c r="AB143" s="116">
        <f t="shared" si="36"/>
        <v>0</v>
      </c>
      <c r="AC143" s="116">
        <f t="shared" si="36"/>
        <v>0</v>
      </c>
      <c r="AD143" s="116">
        <f t="shared" si="36"/>
        <v>0</v>
      </c>
      <c r="AE143" s="116">
        <f t="shared" si="36"/>
        <v>0</v>
      </c>
      <c r="AF143" s="116">
        <f t="shared" si="36"/>
        <v>0</v>
      </c>
      <c r="AG143" s="116">
        <f t="shared" si="36"/>
        <v>0</v>
      </c>
      <c r="AH143" s="116">
        <f t="shared" si="36"/>
        <v>0</v>
      </c>
      <c r="AI143" s="116">
        <f t="shared" si="36"/>
        <v>0</v>
      </c>
      <c r="AJ143" s="102"/>
      <c r="AK143" s="102"/>
      <c r="AL143" s="102"/>
    </row>
    <row r="144" spans="1:38" s="50" customFormat="1" outlineLevel="3">
      <c r="A144" s="102"/>
      <c r="B144" s="102"/>
      <c r="C144" s="102"/>
      <c r="D144" s="102"/>
      <c r="E144" s="102" t="s">
        <v>119</v>
      </c>
      <c r="F144" s="102"/>
      <c r="G144" s="102"/>
      <c r="H144" s="52" t="str">
        <f>Currency</f>
        <v>$000</v>
      </c>
      <c r="I144" s="102"/>
      <c r="J144" s="102"/>
      <c r="K144" s="77"/>
      <c r="L144" s="115">
        <f>-'Three Way Statements'!L74</f>
        <v>0</v>
      </c>
      <c r="M144" s="115">
        <f>-'Three Way Statements'!M74</f>
        <v>0</v>
      </c>
      <c r="N144" s="115">
        <f>-'Three Way Statements'!N74</f>
        <v>0</v>
      </c>
      <c r="O144" s="115">
        <f>-'Three Way Statements'!O74</f>
        <v>0</v>
      </c>
      <c r="P144" s="115">
        <f>-'Three Way Statements'!P74</f>
        <v>0</v>
      </c>
      <c r="Q144" s="115">
        <f>-'Three Way Statements'!Q74</f>
        <v>0</v>
      </c>
      <c r="R144" s="115">
        <f>-'Three Way Statements'!R74</f>
        <v>0</v>
      </c>
      <c r="S144" s="115">
        <f>-'Three Way Statements'!S74</f>
        <v>0</v>
      </c>
      <c r="T144" s="115">
        <f>-'Three Way Statements'!T74</f>
        <v>0</v>
      </c>
      <c r="U144" s="115">
        <f>-'Three Way Statements'!U74</f>
        <v>0</v>
      </c>
      <c r="V144" s="115">
        <f>-'Three Way Statements'!V74</f>
        <v>0</v>
      </c>
      <c r="W144" s="115">
        <f>-'Three Way Statements'!W74</f>
        <v>0</v>
      </c>
      <c r="X144" s="115">
        <f>-'Three Way Statements'!X74</f>
        <v>0</v>
      </c>
      <c r="Y144" s="115">
        <f>-'Three Way Statements'!Y74</f>
        <v>0</v>
      </c>
      <c r="Z144" s="115">
        <f>-'Three Way Statements'!Z74</f>
        <v>0</v>
      </c>
      <c r="AA144" s="115">
        <f>-'Three Way Statements'!AA74</f>
        <v>0</v>
      </c>
      <c r="AB144" s="115">
        <f>-'Three Way Statements'!AB74</f>
        <v>0</v>
      </c>
      <c r="AC144" s="115">
        <f>-'Three Way Statements'!AC74</f>
        <v>0</v>
      </c>
      <c r="AD144" s="115">
        <f>-'Three Way Statements'!AD74</f>
        <v>0</v>
      </c>
      <c r="AE144" s="115">
        <f>-'Three Way Statements'!AE74</f>
        <v>0</v>
      </c>
      <c r="AF144" s="115">
        <f>-'Three Way Statements'!AF74</f>
        <v>0</v>
      </c>
      <c r="AG144" s="115">
        <f>-'Three Way Statements'!AG74</f>
        <v>0</v>
      </c>
      <c r="AH144" s="115">
        <f>-'Three Way Statements'!AH74</f>
        <v>0</v>
      </c>
      <c r="AI144" s="115">
        <f>-'Three Way Statements'!AI74</f>
        <v>0</v>
      </c>
      <c r="AJ144" s="102"/>
      <c r="AK144" s="102"/>
      <c r="AL144" s="102"/>
    </row>
    <row r="145" spans="1:38" outlineLevel="3">
      <c r="A145" s="102"/>
      <c r="B145" s="102"/>
      <c r="C145" s="102"/>
      <c r="D145" s="102"/>
      <c r="E145" s="102" t="s">
        <v>102</v>
      </c>
      <c r="F145" s="102"/>
      <c r="G145" s="102"/>
      <c r="H145" s="52" t="str">
        <f>Currency</f>
        <v>$000</v>
      </c>
      <c r="I145" s="102"/>
      <c r="J145" s="102"/>
      <c r="K145" s="77"/>
      <c r="L145" s="116">
        <f ca="1">-L138</f>
        <v>0</v>
      </c>
      <c r="M145" s="116">
        <f t="shared" ref="M145:AI145" ca="1" si="37">-M138</f>
        <v>0</v>
      </c>
      <c r="N145" s="116">
        <f t="shared" ca="1" si="37"/>
        <v>0</v>
      </c>
      <c r="O145" s="116">
        <f t="shared" ca="1" si="37"/>
        <v>0</v>
      </c>
      <c r="P145" s="116">
        <f t="shared" ca="1" si="37"/>
        <v>0</v>
      </c>
      <c r="Q145" s="116">
        <f t="shared" ca="1" si="37"/>
        <v>0</v>
      </c>
      <c r="R145" s="116">
        <f t="shared" ca="1" si="37"/>
        <v>0</v>
      </c>
      <c r="S145" s="116">
        <f t="shared" ca="1" si="37"/>
        <v>0</v>
      </c>
      <c r="T145" s="116">
        <f t="shared" ca="1" si="37"/>
        <v>0</v>
      </c>
      <c r="U145" s="116">
        <f t="shared" ca="1" si="37"/>
        <v>0</v>
      </c>
      <c r="V145" s="116">
        <f t="shared" ca="1" si="37"/>
        <v>0</v>
      </c>
      <c r="W145" s="116">
        <f t="shared" ca="1" si="37"/>
        <v>0</v>
      </c>
      <c r="X145" s="116">
        <f t="shared" ca="1" si="37"/>
        <v>0</v>
      </c>
      <c r="Y145" s="116">
        <f t="shared" ca="1" si="37"/>
        <v>0</v>
      </c>
      <c r="Z145" s="116">
        <f t="shared" ca="1" si="37"/>
        <v>0</v>
      </c>
      <c r="AA145" s="116">
        <f t="shared" ca="1" si="37"/>
        <v>0</v>
      </c>
      <c r="AB145" s="116">
        <f t="shared" ca="1" si="37"/>
        <v>0</v>
      </c>
      <c r="AC145" s="116">
        <f t="shared" ca="1" si="37"/>
        <v>0</v>
      </c>
      <c r="AD145" s="116">
        <f t="shared" ca="1" si="37"/>
        <v>0</v>
      </c>
      <c r="AE145" s="116">
        <f t="shared" ca="1" si="37"/>
        <v>0</v>
      </c>
      <c r="AF145" s="116">
        <f t="shared" ca="1" si="37"/>
        <v>0</v>
      </c>
      <c r="AG145" s="116">
        <f t="shared" ca="1" si="37"/>
        <v>0</v>
      </c>
      <c r="AH145" s="116">
        <f t="shared" ca="1" si="37"/>
        <v>0</v>
      </c>
      <c r="AI145" s="116">
        <f t="shared" ca="1" si="37"/>
        <v>0</v>
      </c>
      <c r="AJ145" s="102"/>
      <c r="AK145" s="102"/>
      <c r="AL145" s="102"/>
    </row>
    <row r="146" spans="1:38" outlineLevel="3">
      <c r="A146" s="102"/>
      <c r="B146" s="102"/>
      <c r="C146" s="102"/>
      <c r="D146" s="102"/>
      <c r="E146" s="102" t="s">
        <v>116</v>
      </c>
      <c r="F146" s="102"/>
      <c r="G146" s="102"/>
      <c r="H146" s="52" t="str">
        <f>Currency</f>
        <v>$000</v>
      </c>
      <c r="I146" s="102"/>
      <c r="J146" s="102"/>
      <c r="K146" s="117">
        <f>'Three Way Statements'!K151</f>
        <v>0</v>
      </c>
      <c r="L146" s="118">
        <f ca="1">SUM(L142:L145)</f>
        <v>0</v>
      </c>
      <c r="M146" s="118">
        <f t="shared" ref="M146:AI146" ca="1" si="38">SUM(M142:M145)</f>
        <v>0</v>
      </c>
      <c r="N146" s="118">
        <f t="shared" ca="1" si="38"/>
        <v>0</v>
      </c>
      <c r="O146" s="118">
        <f t="shared" ca="1" si="38"/>
        <v>0</v>
      </c>
      <c r="P146" s="118">
        <f t="shared" ca="1" si="38"/>
        <v>0</v>
      </c>
      <c r="Q146" s="118">
        <f t="shared" ca="1" si="38"/>
        <v>0</v>
      </c>
      <c r="R146" s="118">
        <f t="shared" ca="1" si="38"/>
        <v>0</v>
      </c>
      <c r="S146" s="118">
        <f t="shared" ca="1" si="38"/>
        <v>0</v>
      </c>
      <c r="T146" s="118">
        <f t="shared" ca="1" si="38"/>
        <v>0</v>
      </c>
      <c r="U146" s="118">
        <f t="shared" ca="1" si="38"/>
        <v>0</v>
      </c>
      <c r="V146" s="118">
        <f t="shared" ca="1" si="38"/>
        <v>0</v>
      </c>
      <c r="W146" s="118">
        <f t="shared" ca="1" si="38"/>
        <v>0</v>
      </c>
      <c r="X146" s="118">
        <f t="shared" ca="1" si="38"/>
        <v>0</v>
      </c>
      <c r="Y146" s="118">
        <f t="shared" ca="1" si="38"/>
        <v>0</v>
      </c>
      <c r="Z146" s="118">
        <f t="shared" ca="1" si="38"/>
        <v>0</v>
      </c>
      <c r="AA146" s="118">
        <f t="shared" ca="1" si="38"/>
        <v>0</v>
      </c>
      <c r="AB146" s="118">
        <f t="shared" ca="1" si="38"/>
        <v>0</v>
      </c>
      <c r="AC146" s="118">
        <f t="shared" ca="1" si="38"/>
        <v>0</v>
      </c>
      <c r="AD146" s="118">
        <f t="shared" ca="1" si="38"/>
        <v>0</v>
      </c>
      <c r="AE146" s="118">
        <f t="shared" ca="1" si="38"/>
        <v>0</v>
      </c>
      <c r="AF146" s="118">
        <f t="shared" ca="1" si="38"/>
        <v>0</v>
      </c>
      <c r="AG146" s="118">
        <f t="shared" ca="1" si="38"/>
        <v>0</v>
      </c>
      <c r="AH146" s="118">
        <f t="shared" ca="1" si="38"/>
        <v>0</v>
      </c>
      <c r="AI146" s="118">
        <f t="shared" ca="1" si="38"/>
        <v>0</v>
      </c>
      <c r="AJ146" s="102"/>
      <c r="AK146" s="102"/>
      <c r="AL146" s="102"/>
    </row>
    <row r="147" spans="1:38" outlineLevel="3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</row>
    <row r="148" spans="1:38" outlineLevel="2">
      <c r="A148" s="102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</row>
    <row r="149" spans="1:38" ht="16.5" outlineLevel="1">
      <c r="A149" s="102"/>
      <c r="B149" s="102"/>
      <c r="C149" s="3" t="s">
        <v>120</v>
      </c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</row>
    <row r="150" spans="1:38" outlineLevel="2">
      <c r="A150" s="102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</row>
    <row r="151" spans="1:38" ht="15" outlineLevel="2">
      <c r="A151" s="102"/>
      <c r="B151" s="102"/>
      <c r="C151" s="102"/>
      <c r="D151" s="4" t="s">
        <v>121</v>
      </c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</row>
    <row r="152" spans="1:38" outlineLevel="3">
      <c r="A152" s="102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</row>
    <row r="153" spans="1:38" outlineLevel="3">
      <c r="A153" s="102"/>
      <c r="B153" s="102"/>
      <c r="C153" s="102"/>
      <c r="D153" s="102"/>
      <c r="E153" s="102" t="s">
        <v>122</v>
      </c>
      <c r="F153" s="102"/>
      <c r="G153" s="102"/>
      <c r="H153" s="52" t="str">
        <f>Currency</f>
        <v>$000</v>
      </c>
      <c r="I153" s="102"/>
      <c r="J153" s="102"/>
      <c r="K153" s="102"/>
      <c r="L153" s="115">
        <f>'Three Way Statements'!L81</f>
        <v>0</v>
      </c>
      <c r="M153" s="115">
        <f>'Three Way Statements'!M81</f>
        <v>0</v>
      </c>
      <c r="N153" s="115">
        <f>'Three Way Statements'!N81</f>
        <v>0</v>
      </c>
      <c r="O153" s="115">
        <f>'Three Way Statements'!O81</f>
        <v>0</v>
      </c>
      <c r="P153" s="115">
        <f>'Three Way Statements'!P81</f>
        <v>0</v>
      </c>
      <c r="Q153" s="115">
        <f>'Three Way Statements'!Q81</f>
        <v>0</v>
      </c>
      <c r="R153" s="115">
        <f>'Three Way Statements'!R81</f>
        <v>0</v>
      </c>
      <c r="S153" s="115">
        <f>'Three Way Statements'!S81</f>
        <v>0</v>
      </c>
      <c r="T153" s="115">
        <f>'Three Way Statements'!T81</f>
        <v>0</v>
      </c>
      <c r="U153" s="115">
        <f>'Three Way Statements'!U81</f>
        <v>0</v>
      </c>
      <c r="V153" s="115">
        <f>'Three Way Statements'!V81</f>
        <v>0</v>
      </c>
      <c r="W153" s="115">
        <f>'Three Way Statements'!W81</f>
        <v>0</v>
      </c>
      <c r="X153" s="115">
        <f>'Three Way Statements'!X81</f>
        <v>0</v>
      </c>
      <c r="Y153" s="115">
        <f>'Three Way Statements'!Y81</f>
        <v>0</v>
      </c>
      <c r="Z153" s="115">
        <f>'Three Way Statements'!Z81</f>
        <v>0</v>
      </c>
      <c r="AA153" s="115">
        <f>'Three Way Statements'!AA81</f>
        <v>0</v>
      </c>
      <c r="AB153" s="115">
        <f>'Three Way Statements'!AB81</f>
        <v>0</v>
      </c>
      <c r="AC153" s="115">
        <f>'Three Way Statements'!AC81</f>
        <v>0</v>
      </c>
      <c r="AD153" s="115">
        <f>'Three Way Statements'!AD81</f>
        <v>0</v>
      </c>
      <c r="AE153" s="115">
        <f>'Three Way Statements'!AE81</f>
        <v>0</v>
      </c>
      <c r="AF153" s="115">
        <f>'Three Way Statements'!AF81</f>
        <v>0</v>
      </c>
      <c r="AG153" s="115">
        <f>'Three Way Statements'!AG81</f>
        <v>0</v>
      </c>
      <c r="AH153" s="115">
        <f>'Three Way Statements'!AH81</f>
        <v>0</v>
      </c>
      <c r="AI153" s="115">
        <f>'Three Way Statements'!AI81</f>
        <v>0</v>
      </c>
      <c r="AJ153" s="102"/>
      <c r="AK153" s="102"/>
      <c r="AL153" s="102"/>
    </row>
    <row r="154" spans="1:38" s="50" customFormat="1" outlineLevel="3">
      <c r="A154" s="102"/>
      <c r="B154" s="102"/>
      <c r="C154" s="102"/>
      <c r="D154" s="102"/>
      <c r="E154" s="102" t="s">
        <v>141</v>
      </c>
      <c r="F154" s="102"/>
      <c r="G154" s="102"/>
      <c r="H154" s="52" t="s">
        <v>92</v>
      </c>
      <c r="I154" s="102"/>
      <c r="J154" s="102"/>
      <c r="K154" s="102"/>
      <c r="L154" s="61">
        <f>'Three Way Statements'!L84</f>
        <v>1.2499999999999999E-2</v>
      </c>
      <c r="M154" s="61">
        <f>'Three Way Statements'!M84</f>
        <v>1.2499999999999999E-2</v>
      </c>
      <c r="N154" s="61">
        <f>'Three Way Statements'!N84</f>
        <v>1.2499999999999999E-2</v>
      </c>
      <c r="O154" s="61">
        <f>'Three Way Statements'!O84</f>
        <v>1.2499999999999999E-2</v>
      </c>
      <c r="P154" s="61">
        <f>'Three Way Statements'!P84</f>
        <v>1.2499999999999999E-2</v>
      </c>
      <c r="Q154" s="61">
        <f>'Three Way Statements'!Q84</f>
        <v>1.2499999999999999E-2</v>
      </c>
      <c r="R154" s="61">
        <f>'Three Way Statements'!R84</f>
        <v>1.2499999999999999E-2</v>
      </c>
      <c r="S154" s="61">
        <f>'Three Way Statements'!S84</f>
        <v>1.2499999999999999E-2</v>
      </c>
      <c r="T154" s="61">
        <f>'Three Way Statements'!T84</f>
        <v>1.2499999999999999E-2</v>
      </c>
      <c r="U154" s="61">
        <f>'Three Way Statements'!U84</f>
        <v>1.2499999999999999E-2</v>
      </c>
      <c r="V154" s="61">
        <f>'Three Way Statements'!V84</f>
        <v>1.2499999999999999E-2</v>
      </c>
      <c r="W154" s="61">
        <f>'Three Way Statements'!W84</f>
        <v>1.2499999999999999E-2</v>
      </c>
      <c r="X154" s="61">
        <f>'Three Way Statements'!X84</f>
        <v>1.2499999999999999E-2</v>
      </c>
      <c r="Y154" s="61">
        <f>'Three Way Statements'!Y84</f>
        <v>1.2499999999999999E-2</v>
      </c>
      <c r="Z154" s="61">
        <f>'Three Way Statements'!Z84</f>
        <v>1.2499999999999999E-2</v>
      </c>
      <c r="AA154" s="61">
        <f>'Three Way Statements'!AA84</f>
        <v>1.2499999999999999E-2</v>
      </c>
      <c r="AB154" s="61">
        <f>'Three Way Statements'!AB84</f>
        <v>1.2499999999999999E-2</v>
      </c>
      <c r="AC154" s="61">
        <f>'Three Way Statements'!AC84</f>
        <v>1.2499999999999999E-2</v>
      </c>
      <c r="AD154" s="61">
        <f>'Three Way Statements'!AD84</f>
        <v>1.2499999999999999E-2</v>
      </c>
      <c r="AE154" s="61">
        <f>'Three Way Statements'!AE84</f>
        <v>1.2499999999999999E-2</v>
      </c>
      <c r="AF154" s="61">
        <f>'Three Way Statements'!AF84</f>
        <v>1.2499999999999999E-2</v>
      </c>
      <c r="AG154" s="61">
        <f>'Three Way Statements'!AG84</f>
        <v>1.2499999999999999E-2</v>
      </c>
      <c r="AH154" s="61">
        <f>'Three Way Statements'!AH84</f>
        <v>1.2499999999999999E-2</v>
      </c>
      <c r="AI154" s="61">
        <f>'Three Way Statements'!AI84</f>
        <v>1.2499999999999999E-2</v>
      </c>
      <c r="AJ154" s="102"/>
      <c r="AK154" s="102"/>
      <c r="AL154" s="102"/>
    </row>
    <row r="155" spans="1:38" outlineLevel="3">
      <c r="A155" s="102"/>
      <c r="B155" s="102"/>
      <c r="C155" s="102"/>
      <c r="D155" s="102"/>
      <c r="E155" s="102" t="s">
        <v>123</v>
      </c>
      <c r="F155" s="102"/>
      <c r="G155" s="102"/>
      <c r="H155" s="52" t="str">
        <f>Currency</f>
        <v>$000</v>
      </c>
      <c r="I155" s="102"/>
      <c r="J155" s="102"/>
      <c r="K155" s="102"/>
      <c r="L155" s="55">
        <f>L159*L154</f>
        <v>9.25</v>
      </c>
      <c r="M155" s="55">
        <f t="shared" ref="M155:AI155" si="39">M159*M154</f>
        <v>9.1343749999999986</v>
      </c>
      <c r="N155" s="55">
        <f t="shared" si="39"/>
        <v>9.0201953125000003</v>
      </c>
      <c r="O155" s="55">
        <f t="shared" si="39"/>
        <v>8.9074428710937497</v>
      </c>
      <c r="P155" s="55">
        <f t="shared" si="39"/>
        <v>8.7960998352050765</v>
      </c>
      <c r="Q155" s="55">
        <f t="shared" si="39"/>
        <v>8.6861485872650146</v>
      </c>
      <c r="R155" s="55">
        <f t="shared" si="39"/>
        <v>8.5775717299242018</v>
      </c>
      <c r="S155" s="55">
        <f t="shared" si="39"/>
        <v>8.4703520833001491</v>
      </c>
      <c r="T155" s="55">
        <f t="shared" si="39"/>
        <v>8.3644726822588975</v>
      </c>
      <c r="U155" s="55">
        <f t="shared" si="39"/>
        <v>8.2599167737306605</v>
      </c>
      <c r="V155" s="55">
        <f t="shared" si="39"/>
        <v>8.156667814059027</v>
      </c>
      <c r="W155" s="55">
        <f t="shared" si="39"/>
        <v>8.0547094663832901</v>
      </c>
      <c r="X155" s="55">
        <f t="shared" si="39"/>
        <v>7.9540255980534988</v>
      </c>
      <c r="Y155" s="55">
        <f t="shared" si="39"/>
        <v>7.8546002780778306</v>
      </c>
      <c r="Z155" s="55">
        <f t="shared" si="39"/>
        <v>7.7564177746018581</v>
      </c>
      <c r="AA155" s="55">
        <f t="shared" si="39"/>
        <v>7.6594625524193338</v>
      </c>
      <c r="AB155" s="55">
        <f t="shared" si="39"/>
        <v>7.5637192705140928</v>
      </c>
      <c r="AC155" s="55">
        <f t="shared" si="39"/>
        <v>7.4691727796326663</v>
      </c>
      <c r="AD155" s="55">
        <f t="shared" si="39"/>
        <v>7.3758081198872585</v>
      </c>
      <c r="AE155" s="55">
        <f t="shared" si="39"/>
        <v>7.2836105183886684</v>
      </c>
      <c r="AF155" s="55">
        <f t="shared" si="39"/>
        <v>7.19256538690881</v>
      </c>
      <c r="AG155" s="55">
        <f t="shared" si="39"/>
        <v>7.1026583195724511</v>
      </c>
      <c r="AH155" s="55">
        <f t="shared" si="39"/>
        <v>7.0138750905777947</v>
      </c>
      <c r="AI155" s="55">
        <f t="shared" si="39"/>
        <v>6.926201651945572</v>
      </c>
      <c r="AJ155" s="102"/>
      <c r="AK155" s="102"/>
      <c r="AL155" s="102"/>
    </row>
    <row r="156" spans="1:38" outlineLevel="3">
      <c r="A156" s="102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</row>
    <row r="157" spans="1:38" ht="15" outlineLevel="2">
      <c r="A157" s="102"/>
      <c r="B157" s="102"/>
      <c r="C157" s="102"/>
      <c r="D157" s="4" t="s">
        <v>114</v>
      </c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</row>
    <row r="158" spans="1:38" outlineLevel="3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</row>
    <row r="159" spans="1:38" outlineLevel="3">
      <c r="A159" s="102"/>
      <c r="B159" s="102"/>
      <c r="C159" s="102"/>
      <c r="D159" s="102"/>
      <c r="E159" s="102" t="s">
        <v>124</v>
      </c>
      <c r="F159" s="102"/>
      <c r="G159" s="102"/>
      <c r="H159" s="52" t="str">
        <f>Currency</f>
        <v>$000</v>
      </c>
      <c r="I159" s="102"/>
      <c r="J159" s="102"/>
      <c r="K159" s="77"/>
      <c r="L159" s="116">
        <f>K162</f>
        <v>740</v>
      </c>
      <c r="M159" s="116">
        <f t="shared" ref="M159:AI159" si="40">L162</f>
        <v>730.75</v>
      </c>
      <c r="N159" s="116">
        <f t="shared" si="40"/>
        <v>721.61562500000002</v>
      </c>
      <c r="O159" s="116">
        <f t="shared" si="40"/>
        <v>712.59542968749997</v>
      </c>
      <c r="P159" s="116">
        <f t="shared" si="40"/>
        <v>703.68798681640624</v>
      </c>
      <c r="Q159" s="116">
        <f t="shared" si="40"/>
        <v>694.8918869812012</v>
      </c>
      <c r="R159" s="116">
        <f t="shared" si="40"/>
        <v>686.20573839393614</v>
      </c>
      <c r="S159" s="116">
        <f t="shared" si="40"/>
        <v>677.62816666401193</v>
      </c>
      <c r="T159" s="116">
        <f t="shared" si="40"/>
        <v>669.15781458071183</v>
      </c>
      <c r="U159" s="116">
        <f t="shared" si="40"/>
        <v>660.79334189845292</v>
      </c>
      <c r="V159" s="116">
        <f t="shared" si="40"/>
        <v>652.53342512472227</v>
      </c>
      <c r="W159" s="116">
        <f t="shared" si="40"/>
        <v>644.37675731066327</v>
      </c>
      <c r="X159" s="116">
        <f t="shared" si="40"/>
        <v>636.32204784427995</v>
      </c>
      <c r="Y159" s="116">
        <f t="shared" si="40"/>
        <v>628.36802224622647</v>
      </c>
      <c r="Z159" s="116">
        <f t="shared" si="40"/>
        <v>620.51342196814869</v>
      </c>
      <c r="AA159" s="116">
        <f t="shared" si="40"/>
        <v>612.75700419354678</v>
      </c>
      <c r="AB159" s="116">
        <f t="shared" si="40"/>
        <v>605.09754164112746</v>
      </c>
      <c r="AC159" s="116">
        <f t="shared" si="40"/>
        <v>597.53382237061339</v>
      </c>
      <c r="AD159" s="116">
        <f t="shared" si="40"/>
        <v>590.06464959098071</v>
      </c>
      <c r="AE159" s="116">
        <f t="shared" si="40"/>
        <v>582.6888414710935</v>
      </c>
      <c r="AF159" s="116">
        <f t="shared" si="40"/>
        <v>575.40523095270487</v>
      </c>
      <c r="AG159" s="116">
        <f t="shared" si="40"/>
        <v>568.2126655657961</v>
      </c>
      <c r="AH159" s="116">
        <f t="shared" si="40"/>
        <v>561.11000724622363</v>
      </c>
      <c r="AI159" s="116">
        <f t="shared" si="40"/>
        <v>554.09613215564582</v>
      </c>
      <c r="AJ159" s="102"/>
      <c r="AK159" s="102"/>
      <c r="AL159" s="102"/>
    </row>
    <row r="160" spans="1:38" outlineLevel="3">
      <c r="A160" s="102"/>
      <c r="B160" s="102"/>
      <c r="C160" s="102"/>
      <c r="D160" s="102"/>
      <c r="E160" s="102" t="s">
        <v>122</v>
      </c>
      <c r="F160" s="102"/>
      <c r="G160" s="102"/>
      <c r="H160" s="52" t="str">
        <f>Currency</f>
        <v>$000</v>
      </c>
      <c r="I160" s="102"/>
      <c r="J160" s="102"/>
      <c r="K160" s="77"/>
      <c r="L160" s="116">
        <f>L153</f>
        <v>0</v>
      </c>
      <c r="M160" s="116">
        <f t="shared" ref="M160:AI160" si="41">M153</f>
        <v>0</v>
      </c>
      <c r="N160" s="116">
        <f t="shared" si="41"/>
        <v>0</v>
      </c>
      <c r="O160" s="116">
        <f t="shared" si="41"/>
        <v>0</v>
      </c>
      <c r="P160" s="116">
        <f t="shared" si="41"/>
        <v>0</v>
      </c>
      <c r="Q160" s="116">
        <f t="shared" si="41"/>
        <v>0</v>
      </c>
      <c r="R160" s="116">
        <f t="shared" si="41"/>
        <v>0</v>
      </c>
      <c r="S160" s="116">
        <f t="shared" si="41"/>
        <v>0</v>
      </c>
      <c r="T160" s="116">
        <f t="shared" si="41"/>
        <v>0</v>
      </c>
      <c r="U160" s="116">
        <f t="shared" si="41"/>
        <v>0</v>
      </c>
      <c r="V160" s="116">
        <f t="shared" si="41"/>
        <v>0</v>
      </c>
      <c r="W160" s="116">
        <f t="shared" si="41"/>
        <v>0</v>
      </c>
      <c r="X160" s="116">
        <f t="shared" si="41"/>
        <v>0</v>
      </c>
      <c r="Y160" s="116">
        <f t="shared" si="41"/>
        <v>0</v>
      </c>
      <c r="Z160" s="116">
        <f t="shared" si="41"/>
        <v>0</v>
      </c>
      <c r="AA160" s="116">
        <f t="shared" si="41"/>
        <v>0</v>
      </c>
      <c r="AB160" s="116">
        <f t="shared" si="41"/>
        <v>0</v>
      </c>
      <c r="AC160" s="116">
        <f t="shared" si="41"/>
        <v>0</v>
      </c>
      <c r="AD160" s="116">
        <f t="shared" si="41"/>
        <v>0</v>
      </c>
      <c r="AE160" s="116">
        <f t="shared" si="41"/>
        <v>0</v>
      </c>
      <c r="AF160" s="116">
        <f t="shared" si="41"/>
        <v>0</v>
      </c>
      <c r="AG160" s="116">
        <f t="shared" si="41"/>
        <v>0</v>
      </c>
      <c r="AH160" s="116">
        <f t="shared" si="41"/>
        <v>0</v>
      </c>
      <c r="AI160" s="116">
        <f t="shared" si="41"/>
        <v>0</v>
      </c>
      <c r="AJ160" s="102"/>
      <c r="AK160" s="102"/>
      <c r="AL160" s="102"/>
    </row>
    <row r="161" spans="1:38" outlineLevel="3">
      <c r="A161" s="102"/>
      <c r="B161" s="102"/>
      <c r="C161" s="102"/>
      <c r="D161" s="102"/>
      <c r="E161" s="102" t="s">
        <v>123</v>
      </c>
      <c r="F161" s="102"/>
      <c r="G161" s="102"/>
      <c r="H161" s="52" t="str">
        <f>Currency</f>
        <v>$000</v>
      </c>
      <c r="I161" s="102"/>
      <c r="J161" s="102"/>
      <c r="K161" s="77"/>
      <c r="L161" s="116">
        <f>-L155</f>
        <v>-9.25</v>
      </c>
      <c r="M161" s="116">
        <f t="shared" ref="M161:AI161" si="42">-M155</f>
        <v>-9.1343749999999986</v>
      </c>
      <c r="N161" s="116">
        <f t="shared" si="42"/>
        <v>-9.0201953125000003</v>
      </c>
      <c r="O161" s="116">
        <f t="shared" si="42"/>
        <v>-8.9074428710937497</v>
      </c>
      <c r="P161" s="116">
        <f t="shared" si="42"/>
        <v>-8.7960998352050765</v>
      </c>
      <c r="Q161" s="116">
        <f t="shared" si="42"/>
        <v>-8.6861485872650146</v>
      </c>
      <c r="R161" s="116">
        <f t="shared" si="42"/>
        <v>-8.5775717299242018</v>
      </c>
      <c r="S161" s="116">
        <f t="shared" si="42"/>
        <v>-8.4703520833001491</v>
      </c>
      <c r="T161" s="116">
        <f t="shared" si="42"/>
        <v>-8.3644726822588975</v>
      </c>
      <c r="U161" s="116">
        <f t="shared" si="42"/>
        <v>-8.2599167737306605</v>
      </c>
      <c r="V161" s="116">
        <f t="shared" si="42"/>
        <v>-8.156667814059027</v>
      </c>
      <c r="W161" s="116">
        <f t="shared" si="42"/>
        <v>-8.0547094663832901</v>
      </c>
      <c r="X161" s="116">
        <f t="shared" si="42"/>
        <v>-7.9540255980534988</v>
      </c>
      <c r="Y161" s="116">
        <f t="shared" si="42"/>
        <v>-7.8546002780778306</v>
      </c>
      <c r="Z161" s="116">
        <f t="shared" si="42"/>
        <v>-7.7564177746018581</v>
      </c>
      <c r="AA161" s="116">
        <f t="shared" si="42"/>
        <v>-7.6594625524193338</v>
      </c>
      <c r="AB161" s="116">
        <f t="shared" si="42"/>
        <v>-7.5637192705140928</v>
      </c>
      <c r="AC161" s="116">
        <f t="shared" si="42"/>
        <v>-7.4691727796326663</v>
      </c>
      <c r="AD161" s="116">
        <f t="shared" si="42"/>
        <v>-7.3758081198872585</v>
      </c>
      <c r="AE161" s="116">
        <f t="shared" si="42"/>
        <v>-7.2836105183886684</v>
      </c>
      <c r="AF161" s="116">
        <f t="shared" si="42"/>
        <v>-7.19256538690881</v>
      </c>
      <c r="AG161" s="116">
        <f t="shared" si="42"/>
        <v>-7.1026583195724511</v>
      </c>
      <c r="AH161" s="116">
        <f t="shared" si="42"/>
        <v>-7.0138750905777947</v>
      </c>
      <c r="AI161" s="116">
        <f t="shared" si="42"/>
        <v>-6.926201651945572</v>
      </c>
      <c r="AJ161" s="102"/>
      <c r="AK161" s="102"/>
      <c r="AL161" s="102"/>
    </row>
    <row r="162" spans="1:38" outlineLevel="3">
      <c r="A162" s="102"/>
      <c r="B162" s="102"/>
      <c r="C162" s="102"/>
      <c r="D162" s="102"/>
      <c r="E162" s="102" t="s">
        <v>125</v>
      </c>
      <c r="F162" s="102"/>
      <c r="G162" s="102"/>
      <c r="H162" s="52" t="str">
        <f>Currency</f>
        <v>$000</v>
      </c>
      <c r="I162" s="102"/>
      <c r="J162" s="102"/>
      <c r="K162" s="117">
        <f>'Three Way Statements'!K157</f>
        <v>740</v>
      </c>
      <c r="L162" s="85">
        <f>SUM(L159:L161)</f>
        <v>730.75</v>
      </c>
      <c r="M162" s="85">
        <f t="shared" ref="M162:AI162" si="43">SUM(M159:M161)</f>
        <v>721.61562500000002</v>
      </c>
      <c r="N162" s="85">
        <f t="shared" si="43"/>
        <v>712.59542968749997</v>
      </c>
      <c r="O162" s="85">
        <f t="shared" si="43"/>
        <v>703.68798681640624</v>
      </c>
      <c r="P162" s="85">
        <f t="shared" si="43"/>
        <v>694.8918869812012</v>
      </c>
      <c r="Q162" s="85">
        <f t="shared" si="43"/>
        <v>686.20573839393614</v>
      </c>
      <c r="R162" s="85">
        <f t="shared" si="43"/>
        <v>677.62816666401193</v>
      </c>
      <c r="S162" s="85">
        <f t="shared" si="43"/>
        <v>669.15781458071183</v>
      </c>
      <c r="T162" s="85">
        <f t="shared" si="43"/>
        <v>660.79334189845292</v>
      </c>
      <c r="U162" s="85">
        <f t="shared" si="43"/>
        <v>652.53342512472227</v>
      </c>
      <c r="V162" s="85">
        <f t="shared" si="43"/>
        <v>644.37675731066327</v>
      </c>
      <c r="W162" s="85">
        <f t="shared" si="43"/>
        <v>636.32204784427995</v>
      </c>
      <c r="X162" s="85">
        <f t="shared" si="43"/>
        <v>628.36802224622647</v>
      </c>
      <c r="Y162" s="85">
        <f t="shared" si="43"/>
        <v>620.51342196814869</v>
      </c>
      <c r="Z162" s="85">
        <f t="shared" si="43"/>
        <v>612.75700419354678</v>
      </c>
      <c r="AA162" s="85">
        <f t="shared" si="43"/>
        <v>605.09754164112746</v>
      </c>
      <c r="AB162" s="85">
        <f t="shared" si="43"/>
        <v>597.53382237061339</v>
      </c>
      <c r="AC162" s="85">
        <f t="shared" si="43"/>
        <v>590.06464959098071</v>
      </c>
      <c r="AD162" s="85">
        <f t="shared" si="43"/>
        <v>582.6888414710935</v>
      </c>
      <c r="AE162" s="85">
        <f t="shared" si="43"/>
        <v>575.40523095270487</v>
      </c>
      <c r="AF162" s="85">
        <f t="shared" si="43"/>
        <v>568.2126655657961</v>
      </c>
      <c r="AG162" s="85">
        <f t="shared" si="43"/>
        <v>561.11000724622363</v>
      </c>
      <c r="AH162" s="85">
        <f t="shared" si="43"/>
        <v>554.09613215564582</v>
      </c>
      <c r="AI162" s="85">
        <f t="shared" si="43"/>
        <v>547.16993050370024</v>
      </c>
      <c r="AJ162" s="102"/>
      <c r="AK162" s="102"/>
      <c r="AL162" s="102"/>
    </row>
    <row r="163" spans="1:38" outlineLevel="3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</row>
    <row r="164" spans="1:38" ht="15" outlineLevel="2">
      <c r="A164" s="102"/>
      <c r="B164" s="102"/>
      <c r="C164" s="102"/>
      <c r="D164" s="4" t="s">
        <v>131</v>
      </c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</row>
    <row r="165" spans="1:38" outlineLevel="3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</row>
    <row r="166" spans="1:38" outlineLevel="3">
      <c r="A166" s="102"/>
      <c r="B166" s="102"/>
      <c r="C166" s="102"/>
      <c r="D166" s="102"/>
      <c r="E166" s="102" t="s">
        <v>126</v>
      </c>
      <c r="F166" s="102"/>
      <c r="G166" s="102"/>
      <c r="H166" s="52" t="s">
        <v>92</v>
      </c>
      <c r="I166" s="102"/>
      <c r="J166" s="102"/>
      <c r="K166" s="102"/>
      <c r="L166" s="65">
        <f>'Three Way Statements'!L88</f>
        <v>3.3333333333333335E-3</v>
      </c>
      <c r="M166" s="65">
        <f>'Three Way Statements'!M88</f>
        <v>3.3333333333333335E-3</v>
      </c>
      <c r="N166" s="65">
        <f>'Three Way Statements'!N88</f>
        <v>3.3333333333333335E-3</v>
      </c>
      <c r="O166" s="65">
        <f>'Three Way Statements'!O88</f>
        <v>3.3333333333333335E-3</v>
      </c>
      <c r="P166" s="65">
        <f>'Three Way Statements'!P88</f>
        <v>3.3333333333333335E-3</v>
      </c>
      <c r="Q166" s="65">
        <f>'Three Way Statements'!Q88</f>
        <v>3.3333333333333335E-3</v>
      </c>
      <c r="R166" s="65">
        <f>'Three Way Statements'!R88</f>
        <v>3.3333333333333335E-3</v>
      </c>
      <c r="S166" s="65">
        <f>'Three Way Statements'!S88</f>
        <v>3.3333333333333335E-3</v>
      </c>
      <c r="T166" s="65">
        <f>'Three Way Statements'!T88</f>
        <v>3.3333333333333335E-3</v>
      </c>
      <c r="U166" s="65">
        <f>'Three Way Statements'!U88</f>
        <v>3.3333333333333335E-3</v>
      </c>
      <c r="V166" s="65">
        <f>'Three Way Statements'!V88</f>
        <v>3.3333333333333335E-3</v>
      </c>
      <c r="W166" s="65">
        <f>'Three Way Statements'!W88</f>
        <v>3.3333333333333335E-3</v>
      </c>
      <c r="X166" s="65">
        <f>'Three Way Statements'!X88</f>
        <v>3.3333333333333335E-3</v>
      </c>
      <c r="Y166" s="65">
        <f>'Three Way Statements'!Y88</f>
        <v>3.3333333333333335E-3</v>
      </c>
      <c r="Z166" s="65">
        <f>'Three Way Statements'!Z88</f>
        <v>3.3333333333333335E-3</v>
      </c>
      <c r="AA166" s="65">
        <f>'Three Way Statements'!AA88</f>
        <v>3.3333333333333335E-3</v>
      </c>
      <c r="AB166" s="65">
        <f>'Three Way Statements'!AB88</f>
        <v>3.3333333333333335E-3</v>
      </c>
      <c r="AC166" s="65">
        <f>'Three Way Statements'!AC88</f>
        <v>3.3333333333333335E-3</v>
      </c>
      <c r="AD166" s="65">
        <f>'Three Way Statements'!AD88</f>
        <v>3.3333333333333335E-3</v>
      </c>
      <c r="AE166" s="65">
        <f>'Three Way Statements'!AE88</f>
        <v>3.3333333333333335E-3</v>
      </c>
      <c r="AF166" s="65">
        <f>'Three Way Statements'!AF88</f>
        <v>3.3333333333333335E-3</v>
      </c>
      <c r="AG166" s="65">
        <f>'Three Way Statements'!AG88</f>
        <v>3.3333333333333335E-3</v>
      </c>
      <c r="AH166" s="65">
        <f>'Three Way Statements'!AH88</f>
        <v>3.3333333333333335E-3</v>
      </c>
      <c r="AI166" s="65">
        <f>'Three Way Statements'!AI88</f>
        <v>3.3333333333333335E-3</v>
      </c>
      <c r="AJ166" s="102"/>
      <c r="AK166" s="102"/>
      <c r="AL166" s="102"/>
    </row>
    <row r="167" spans="1:38" outlineLevel="3">
      <c r="A167" s="102"/>
      <c r="B167" s="102"/>
      <c r="C167" s="102"/>
      <c r="D167" s="102"/>
      <c r="E167" s="102" t="s">
        <v>132</v>
      </c>
      <c r="F167" s="102"/>
      <c r="G167" s="102"/>
      <c r="H167" s="52" t="str">
        <f>Currency</f>
        <v>$000</v>
      </c>
      <c r="I167" s="102"/>
      <c r="J167" s="102"/>
      <c r="K167" s="102"/>
      <c r="L167" s="116">
        <f>AVERAGE(L159,L162)</f>
        <v>735.375</v>
      </c>
      <c r="M167" s="116">
        <f t="shared" ref="M167:AI167" si="44">AVERAGE(M159,M162)</f>
        <v>726.18281249999995</v>
      </c>
      <c r="N167" s="116">
        <f t="shared" si="44"/>
        <v>717.10552734375005</v>
      </c>
      <c r="O167" s="116">
        <f t="shared" si="44"/>
        <v>708.1417082519531</v>
      </c>
      <c r="P167" s="116">
        <f t="shared" si="44"/>
        <v>699.28993689880372</v>
      </c>
      <c r="Q167" s="116">
        <f t="shared" si="44"/>
        <v>690.54881268756867</v>
      </c>
      <c r="R167" s="116">
        <f t="shared" si="44"/>
        <v>681.91695252897398</v>
      </c>
      <c r="S167" s="116">
        <f t="shared" si="44"/>
        <v>673.39299062236182</v>
      </c>
      <c r="T167" s="116">
        <f t="shared" si="44"/>
        <v>664.97557823958232</v>
      </c>
      <c r="U167" s="116">
        <f t="shared" si="44"/>
        <v>656.66338351158765</v>
      </c>
      <c r="V167" s="116">
        <f t="shared" si="44"/>
        <v>648.45509121769283</v>
      </c>
      <c r="W167" s="116">
        <f t="shared" si="44"/>
        <v>640.34940257747166</v>
      </c>
      <c r="X167" s="116">
        <f t="shared" si="44"/>
        <v>632.34503504525321</v>
      </c>
      <c r="Y167" s="116">
        <f t="shared" si="44"/>
        <v>624.44072210718764</v>
      </c>
      <c r="Z167" s="116">
        <f t="shared" si="44"/>
        <v>616.63521308084773</v>
      </c>
      <c r="AA167" s="116">
        <f t="shared" si="44"/>
        <v>608.92727291733718</v>
      </c>
      <c r="AB167" s="116">
        <f t="shared" si="44"/>
        <v>601.31568200587049</v>
      </c>
      <c r="AC167" s="116">
        <f t="shared" si="44"/>
        <v>593.79923598079699</v>
      </c>
      <c r="AD167" s="116">
        <f t="shared" si="44"/>
        <v>586.37674553103716</v>
      </c>
      <c r="AE167" s="116">
        <f t="shared" si="44"/>
        <v>579.04703621189924</v>
      </c>
      <c r="AF167" s="116">
        <f t="shared" si="44"/>
        <v>571.80894825925043</v>
      </c>
      <c r="AG167" s="116">
        <f t="shared" si="44"/>
        <v>564.66133640600992</v>
      </c>
      <c r="AH167" s="116">
        <f t="shared" si="44"/>
        <v>557.60306970093473</v>
      </c>
      <c r="AI167" s="116">
        <f t="shared" si="44"/>
        <v>550.63303132967303</v>
      </c>
      <c r="AJ167" s="102"/>
      <c r="AK167" s="102"/>
      <c r="AL167" s="102"/>
    </row>
    <row r="168" spans="1:38" outlineLevel="3">
      <c r="A168" s="102"/>
      <c r="B168" s="102"/>
      <c r="C168" s="102"/>
      <c r="D168" s="102"/>
      <c r="E168" s="102" t="s">
        <v>128</v>
      </c>
      <c r="F168" s="102"/>
      <c r="G168" s="102"/>
      <c r="H168" s="52" t="str">
        <f>Currency</f>
        <v>$000</v>
      </c>
      <c r="I168" s="102"/>
      <c r="J168" s="102"/>
      <c r="K168" s="102"/>
      <c r="L168" s="116">
        <f>L167*L166</f>
        <v>2.4512500000000004</v>
      </c>
      <c r="M168" s="116">
        <f t="shared" ref="M168:AI168" si="45">M167*M166</f>
        <v>2.4206093750000002</v>
      </c>
      <c r="N168" s="116">
        <f t="shared" si="45"/>
        <v>2.3903517578125002</v>
      </c>
      <c r="O168" s="116">
        <f t="shared" si="45"/>
        <v>2.3604723608398439</v>
      </c>
      <c r="P168" s="116">
        <f t="shared" si="45"/>
        <v>2.330966456329346</v>
      </c>
      <c r="Q168" s="116">
        <f t="shared" si="45"/>
        <v>2.3018293756252293</v>
      </c>
      <c r="R168" s="116">
        <f t="shared" si="45"/>
        <v>2.2730565084299132</v>
      </c>
      <c r="S168" s="116">
        <f t="shared" si="45"/>
        <v>2.2446433020745395</v>
      </c>
      <c r="T168" s="116">
        <f t="shared" si="45"/>
        <v>2.2165852607986078</v>
      </c>
      <c r="U168" s="116">
        <f t="shared" si="45"/>
        <v>2.1888779450386258</v>
      </c>
      <c r="V168" s="116">
        <f t="shared" si="45"/>
        <v>2.1615169707256428</v>
      </c>
      <c r="W168" s="116">
        <f t="shared" si="45"/>
        <v>2.1344980085915726</v>
      </c>
      <c r="X168" s="116">
        <f t="shared" si="45"/>
        <v>2.1078167834841777</v>
      </c>
      <c r="Y168" s="116">
        <f t="shared" si="45"/>
        <v>2.0814690736906254</v>
      </c>
      <c r="Z168" s="116">
        <f t="shared" si="45"/>
        <v>2.0554507102694926</v>
      </c>
      <c r="AA168" s="116">
        <f t="shared" si="45"/>
        <v>2.0297575763911242</v>
      </c>
      <c r="AB168" s="116">
        <f t="shared" si="45"/>
        <v>2.0043856066862351</v>
      </c>
      <c r="AC168" s="116">
        <f t="shared" si="45"/>
        <v>1.9793307866026568</v>
      </c>
      <c r="AD168" s="116">
        <f t="shared" si="45"/>
        <v>1.9545891517701239</v>
      </c>
      <c r="AE168" s="116">
        <f t="shared" si="45"/>
        <v>1.9301567873729977</v>
      </c>
      <c r="AF168" s="116">
        <f t="shared" si="45"/>
        <v>1.9060298275308349</v>
      </c>
      <c r="AG168" s="116">
        <f t="shared" si="45"/>
        <v>1.8822044546866998</v>
      </c>
      <c r="AH168" s="116">
        <f t="shared" si="45"/>
        <v>1.8586768990031159</v>
      </c>
      <c r="AI168" s="116">
        <f t="shared" si="45"/>
        <v>1.8354434377655768</v>
      </c>
      <c r="AJ168" s="102"/>
      <c r="AK168" s="102"/>
      <c r="AL168" s="102"/>
    </row>
    <row r="169" spans="1:38" outlineLevel="3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</row>
    <row r="170" spans="1:38" ht="15" outlineLevel="2">
      <c r="A170" s="102"/>
      <c r="B170" s="102"/>
      <c r="C170" s="102"/>
      <c r="D170" s="4" t="s">
        <v>114</v>
      </c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</row>
    <row r="171" spans="1:38" outlineLevel="3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</row>
    <row r="172" spans="1:38" outlineLevel="3">
      <c r="A172" s="102"/>
      <c r="B172" s="102"/>
      <c r="C172" s="102"/>
      <c r="D172" s="102"/>
      <c r="E172" s="102" t="s">
        <v>127</v>
      </c>
      <c r="F172" s="102"/>
      <c r="G172" s="102"/>
      <c r="H172" s="52" t="str">
        <f>Currency</f>
        <v>$000</v>
      </c>
      <c r="I172" s="102"/>
      <c r="J172" s="102"/>
      <c r="K172" s="102"/>
      <c r="L172" s="116">
        <f>K175</f>
        <v>0</v>
      </c>
      <c r="M172" s="116">
        <f t="shared" ref="M172:AI172" si="46">L175</f>
        <v>0</v>
      </c>
      <c r="N172" s="116">
        <f t="shared" si="46"/>
        <v>0</v>
      </c>
      <c r="O172" s="116">
        <f t="shared" si="46"/>
        <v>0</v>
      </c>
      <c r="P172" s="116">
        <f t="shared" si="46"/>
        <v>0</v>
      </c>
      <c r="Q172" s="116">
        <f t="shared" si="46"/>
        <v>0</v>
      </c>
      <c r="R172" s="116">
        <f t="shared" si="46"/>
        <v>0</v>
      </c>
      <c r="S172" s="116">
        <f t="shared" si="46"/>
        <v>0</v>
      </c>
      <c r="T172" s="116">
        <f t="shared" si="46"/>
        <v>0</v>
      </c>
      <c r="U172" s="116">
        <f t="shared" si="46"/>
        <v>0</v>
      </c>
      <c r="V172" s="116">
        <f t="shared" si="46"/>
        <v>0</v>
      </c>
      <c r="W172" s="116">
        <f t="shared" si="46"/>
        <v>0</v>
      </c>
      <c r="X172" s="116">
        <f t="shared" si="46"/>
        <v>0</v>
      </c>
      <c r="Y172" s="116">
        <f t="shared" si="46"/>
        <v>0</v>
      </c>
      <c r="Z172" s="116">
        <f t="shared" si="46"/>
        <v>0</v>
      </c>
      <c r="AA172" s="116">
        <f t="shared" si="46"/>
        <v>0</v>
      </c>
      <c r="AB172" s="116">
        <f t="shared" si="46"/>
        <v>0</v>
      </c>
      <c r="AC172" s="116">
        <f t="shared" si="46"/>
        <v>0</v>
      </c>
      <c r="AD172" s="116">
        <f t="shared" si="46"/>
        <v>0</v>
      </c>
      <c r="AE172" s="116">
        <f t="shared" si="46"/>
        <v>0</v>
      </c>
      <c r="AF172" s="116">
        <f t="shared" si="46"/>
        <v>0</v>
      </c>
      <c r="AG172" s="116">
        <f t="shared" si="46"/>
        <v>0</v>
      </c>
      <c r="AH172" s="116">
        <f t="shared" si="46"/>
        <v>0</v>
      </c>
      <c r="AI172" s="116">
        <f t="shared" si="46"/>
        <v>0</v>
      </c>
      <c r="AJ172" s="102"/>
      <c r="AK172" s="102"/>
      <c r="AL172" s="102"/>
    </row>
    <row r="173" spans="1:38" outlineLevel="3">
      <c r="A173" s="102"/>
      <c r="B173" s="102"/>
      <c r="C173" s="102"/>
      <c r="D173" s="102"/>
      <c r="E173" s="102" t="s">
        <v>128</v>
      </c>
      <c r="F173" s="102"/>
      <c r="G173" s="102"/>
      <c r="H173" s="52" t="str">
        <f>Currency</f>
        <v>$000</v>
      </c>
      <c r="I173" s="102"/>
      <c r="J173" s="102"/>
      <c r="K173" s="102"/>
      <c r="L173" s="116">
        <f>L168</f>
        <v>2.4512500000000004</v>
      </c>
      <c r="M173" s="116">
        <f t="shared" ref="M173:AI173" si="47">M168</f>
        <v>2.4206093750000002</v>
      </c>
      <c r="N173" s="116">
        <f t="shared" si="47"/>
        <v>2.3903517578125002</v>
      </c>
      <c r="O173" s="116">
        <f t="shared" si="47"/>
        <v>2.3604723608398439</v>
      </c>
      <c r="P173" s="116">
        <f t="shared" si="47"/>
        <v>2.330966456329346</v>
      </c>
      <c r="Q173" s="116">
        <f t="shared" si="47"/>
        <v>2.3018293756252293</v>
      </c>
      <c r="R173" s="116">
        <f t="shared" si="47"/>
        <v>2.2730565084299132</v>
      </c>
      <c r="S173" s="116">
        <f t="shared" si="47"/>
        <v>2.2446433020745395</v>
      </c>
      <c r="T173" s="116">
        <f t="shared" si="47"/>
        <v>2.2165852607986078</v>
      </c>
      <c r="U173" s="116">
        <f t="shared" si="47"/>
        <v>2.1888779450386258</v>
      </c>
      <c r="V173" s="116">
        <f t="shared" si="47"/>
        <v>2.1615169707256428</v>
      </c>
      <c r="W173" s="116">
        <f t="shared" si="47"/>
        <v>2.1344980085915726</v>
      </c>
      <c r="X173" s="116">
        <f t="shared" si="47"/>
        <v>2.1078167834841777</v>
      </c>
      <c r="Y173" s="116">
        <f t="shared" si="47"/>
        <v>2.0814690736906254</v>
      </c>
      <c r="Z173" s="116">
        <f t="shared" si="47"/>
        <v>2.0554507102694926</v>
      </c>
      <c r="AA173" s="116">
        <f t="shared" si="47"/>
        <v>2.0297575763911242</v>
      </c>
      <c r="AB173" s="116">
        <f t="shared" si="47"/>
        <v>2.0043856066862351</v>
      </c>
      <c r="AC173" s="116">
        <f t="shared" si="47"/>
        <v>1.9793307866026568</v>
      </c>
      <c r="AD173" s="116">
        <f t="shared" si="47"/>
        <v>1.9545891517701239</v>
      </c>
      <c r="AE173" s="116">
        <f t="shared" si="47"/>
        <v>1.9301567873729977</v>
      </c>
      <c r="AF173" s="116">
        <f t="shared" si="47"/>
        <v>1.9060298275308349</v>
      </c>
      <c r="AG173" s="116">
        <f t="shared" si="47"/>
        <v>1.8822044546866998</v>
      </c>
      <c r="AH173" s="116">
        <f t="shared" si="47"/>
        <v>1.8586768990031159</v>
      </c>
      <c r="AI173" s="116">
        <f t="shared" si="47"/>
        <v>1.8354434377655768</v>
      </c>
      <c r="AJ173" s="102"/>
      <c r="AK173" s="102"/>
      <c r="AL173" s="102"/>
    </row>
    <row r="174" spans="1:38" outlineLevel="3">
      <c r="A174" s="102"/>
      <c r="B174" s="102"/>
      <c r="C174" s="102"/>
      <c r="D174" s="102"/>
      <c r="E174" s="102" t="s">
        <v>129</v>
      </c>
      <c r="F174" s="102"/>
      <c r="G174" s="102"/>
      <c r="H174" s="52" t="str">
        <f>Currency</f>
        <v>$000</v>
      </c>
      <c r="I174" s="102"/>
      <c r="J174" s="102"/>
      <c r="K174" s="102"/>
      <c r="L174" s="116">
        <f>-L173</f>
        <v>-2.4512500000000004</v>
      </c>
      <c r="M174" s="116">
        <f t="shared" ref="M174:AI174" si="48">-M173</f>
        <v>-2.4206093750000002</v>
      </c>
      <c r="N174" s="116">
        <f t="shared" si="48"/>
        <v>-2.3903517578125002</v>
      </c>
      <c r="O174" s="116">
        <f t="shared" si="48"/>
        <v>-2.3604723608398439</v>
      </c>
      <c r="P174" s="116">
        <f t="shared" si="48"/>
        <v>-2.330966456329346</v>
      </c>
      <c r="Q174" s="116">
        <f t="shared" si="48"/>
        <v>-2.3018293756252293</v>
      </c>
      <c r="R174" s="116">
        <f t="shared" si="48"/>
        <v>-2.2730565084299132</v>
      </c>
      <c r="S174" s="116">
        <f t="shared" si="48"/>
        <v>-2.2446433020745395</v>
      </c>
      <c r="T174" s="116">
        <f t="shared" si="48"/>
        <v>-2.2165852607986078</v>
      </c>
      <c r="U174" s="116">
        <f t="shared" si="48"/>
        <v>-2.1888779450386258</v>
      </c>
      <c r="V174" s="116">
        <f t="shared" si="48"/>
        <v>-2.1615169707256428</v>
      </c>
      <c r="W174" s="116">
        <f t="shared" si="48"/>
        <v>-2.1344980085915726</v>
      </c>
      <c r="X174" s="116">
        <f t="shared" si="48"/>
        <v>-2.1078167834841777</v>
      </c>
      <c r="Y174" s="116">
        <f t="shared" si="48"/>
        <v>-2.0814690736906254</v>
      </c>
      <c r="Z174" s="116">
        <f t="shared" si="48"/>
        <v>-2.0554507102694926</v>
      </c>
      <c r="AA174" s="116">
        <f t="shared" si="48"/>
        <v>-2.0297575763911242</v>
      </c>
      <c r="AB174" s="116">
        <f t="shared" si="48"/>
        <v>-2.0043856066862351</v>
      </c>
      <c r="AC174" s="116">
        <f t="shared" si="48"/>
        <v>-1.9793307866026568</v>
      </c>
      <c r="AD174" s="116">
        <f t="shared" si="48"/>
        <v>-1.9545891517701239</v>
      </c>
      <c r="AE174" s="116">
        <f t="shared" si="48"/>
        <v>-1.9301567873729977</v>
      </c>
      <c r="AF174" s="116">
        <f t="shared" si="48"/>
        <v>-1.9060298275308349</v>
      </c>
      <c r="AG174" s="116">
        <f t="shared" si="48"/>
        <v>-1.8822044546866998</v>
      </c>
      <c r="AH174" s="116">
        <f t="shared" si="48"/>
        <v>-1.8586768990031159</v>
      </c>
      <c r="AI174" s="116">
        <f t="shared" si="48"/>
        <v>-1.8354434377655768</v>
      </c>
      <c r="AJ174" s="102"/>
      <c r="AK174" s="102"/>
      <c r="AL174" s="102"/>
    </row>
    <row r="175" spans="1:38" ht="12" customHeight="1" outlineLevel="3">
      <c r="A175" s="102"/>
      <c r="B175" s="102"/>
      <c r="C175" s="102"/>
      <c r="D175" s="102"/>
      <c r="E175" s="102" t="s">
        <v>130</v>
      </c>
      <c r="F175" s="102"/>
      <c r="G175" s="102"/>
      <c r="H175" s="52" t="str">
        <f>Currency</f>
        <v>$000</v>
      </c>
      <c r="I175" s="102"/>
      <c r="J175" s="102"/>
      <c r="K175" s="21"/>
      <c r="L175" s="118">
        <f>SUM(L172:L174)</f>
        <v>0</v>
      </c>
      <c r="M175" s="118">
        <f t="shared" ref="M175:AI175" si="49">SUM(M172:M174)</f>
        <v>0</v>
      </c>
      <c r="N175" s="118">
        <f t="shared" si="49"/>
        <v>0</v>
      </c>
      <c r="O175" s="118">
        <f t="shared" si="49"/>
        <v>0</v>
      </c>
      <c r="P175" s="118">
        <f t="shared" si="49"/>
        <v>0</v>
      </c>
      <c r="Q175" s="118">
        <f t="shared" si="49"/>
        <v>0</v>
      </c>
      <c r="R175" s="118">
        <f t="shared" si="49"/>
        <v>0</v>
      </c>
      <c r="S175" s="118">
        <f t="shared" si="49"/>
        <v>0</v>
      </c>
      <c r="T175" s="118">
        <f t="shared" si="49"/>
        <v>0</v>
      </c>
      <c r="U175" s="118">
        <f t="shared" si="49"/>
        <v>0</v>
      </c>
      <c r="V175" s="118">
        <f t="shared" si="49"/>
        <v>0</v>
      </c>
      <c r="W175" s="118">
        <f t="shared" si="49"/>
        <v>0</v>
      </c>
      <c r="X175" s="118">
        <f t="shared" si="49"/>
        <v>0</v>
      </c>
      <c r="Y175" s="118">
        <f t="shared" si="49"/>
        <v>0</v>
      </c>
      <c r="Z175" s="118">
        <f t="shared" si="49"/>
        <v>0</v>
      </c>
      <c r="AA175" s="118">
        <f t="shared" si="49"/>
        <v>0</v>
      </c>
      <c r="AB175" s="118">
        <f t="shared" si="49"/>
        <v>0</v>
      </c>
      <c r="AC175" s="118">
        <f t="shared" si="49"/>
        <v>0</v>
      </c>
      <c r="AD175" s="118">
        <f t="shared" si="49"/>
        <v>0</v>
      </c>
      <c r="AE175" s="118">
        <f t="shared" si="49"/>
        <v>0</v>
      </c>
      <c r="AF175" s="118">
        <f t="shared" si="49"/>
        <v>0</v>
      </c>
      <c r="AG175" s="118">
        <f t="shared" si="49"/>
        <v>0</v>
      </c>
      <c r="AH175" s="118">
        <f t="shared" si="49"/>
        <v>0</v>
      </c>
      <c r="AI175" s="118">
        <f t="shared" si="49"/>
        <v>0</v>
      </c>
      <c r="AJ175" s="102"/>
      <c r="AK175" s="102"/>
      <c r="AL175" s="102"/>
    </row>
    <row r="176" spans="1:38" outlineLevel="3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</row>
    <row r="177" spans="1:38" outlineLevel="2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</row>
    <row r="178" spans="1:38" ht="16.5" outlineLevel="1">
      <c r="A178" s="102"/>
      <c r="B178" s="102"/>
      <c r="C178" s="3" t="s">
        <v>133</v>
      </c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</row>
    <row r="179" spans="1:38" outlineLevel="2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</row>
    <row r="180" spans="1:38" s="50" customFormat="1" ht="15" outlineLevel="2">
      <c r="A180" s="102"/>
      <c r="B180" s="102"/>
      <c r="C180" s="102"/>
      <c r="D180" s="4" t="s">
        <v>133</v>
      </c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</row>
    <row r="181" spans="1:38" s="50" customFormat="1" outlineLevel="3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</row>
    <row r="182" spans="1:38" outlineLevel="3">
      <c r="A182" s="102"/>
      <c r="B182" s="102"/>
      <c r="C182" s="102"/>
      <c r="D182" s="102"/>
      <c r="E182" s="102" t="s">
        <v>134</v>
      </c>
      <c r="F182" s="102"/>
      <c r="G182" s="102"/>
      <c r="H182" s="52" t="str">
        <f>Currency</f>
        <v>$000</v>
      </c>
      <c r="I182" s="102"/>
      <c r="J182" s="102"/>
      <c r="K182" s="102"/>
      <c r="L182" s="65">
        <f>'Three Way Statements'!L95</f>
        <v>1.25E-3</v>
      </c>
      <c r="M182" s="65">
        <f>'Three Way Statements'!M95</f>
        <v>1.25E-3</v>
      </c>
      <c r="N182" s="65">
        <f>'Three Way Statements'!N95</f>
        <v>1.25E-3</v>
      </c>
      <c r="O182" s="65">
        <f>'Three Way Statements'!O95</f>
        <v>1.25E-3</v>
      </c>
      <c r="P182" s="65">
        <f>'Three Way Statements'!P95</f>
        <v>1.25E-3</v>
      </c>
      <c r="Q182" s="65">
        <f>'Three Way Statements'!Q95</f>
        <v>1.25E-3</v>
      </c>
      <c r="R182" s="65">
        <f>'Three Way Statements'!R95</f>
        <v>1.25E-3</v>
      </c>
      <c r="S182" s="65">
        <f>'Three Way Statements'!S95</f>
        <v>1.25E-3</v>
      </c>
      <c r="T182" s="65">
        <f>'Three Way Statements'!T95</f>
        <v>1.25E-3</v>
      </c>
      <c r="U182" s="65">
        <f>'Three Way Statements'!U95</f>
        <v>1.25E-3</v>
      </c>
      <c r="V182" s="65">
        <f>'Three Way Statements'!V95</f>
        <v>1.25E-3</v>
      </c>
      <c r="W182" s="65">
        <f>'Three Way Statements'!W95</f>
        <v>1.25E-3</v>
      </c>
      <c r="X182" s="65">
        <f>'Three Way Statements'!X95</f>
        <v>1.25E-3</v>
      </c>
      <c r="Y182" s="65">
        <f>'Three Way Statements'!Y95</f>
        <v>1.25E-3</v>
      </c>
      <c r="Z182" s="65">
        <f>'Three Way Statements'!Z95</f>
        <v>1.25E-3</v>
      </c>
      <c r="AA182" s="65">
        <f>'Three Way Statements'!AA95</f>
        <v>1.25E-3</v>
      </c>
      <c r="AB182" s="65">
        <f>'Three Way Statements'!AB95</f>
        <v>1.25E-3</v>
      </c>
      <c r="AC182" s="65">
        <f>'Three Way Statements'!AC95</f>
        <v>1.25E-3</v>
      </c>
      <c r="AD182" s="65">
        <f>'Three Way Statements'!AD95</f>
        <v>1.25E-3</v>
      </c>
      <c r="AE182" s="65">
        <f>'Three Way Statements'!AE95</f>
        <v>1.25E-3</v>
      </c>
      <c r="AF182" s="65">
        <f>'Three Way Statements'!AF95</f>
        <v>1.25E-3</v>
      </c>
      <c r="AG182" s="65">
        <f>'Three Way Statements'!AG95</f>
        <v>1.25E-3</v>
      </c>
      <c r="AH182" s="65">
        <f>'Three Way Statements'!AH95</f>
        <v>1.25E-3</v>
      </c>
      <c r="AI182" s="65">
        <f>'Three Way Statements'!AI95</f>
        <v>1.25E-3</v>
      </c>
      <c r="AJ182" s="102"/>
      <c r="AK182" s="102"/>
      <c r="AL182" s="102"/>
    </row>
    <row r="183" spans="1:38" outlineLevel="3">
      <c r="A183" s="102"/>
      <c r="B183" s="102"/>
      <c r="C183" s="102"/>
      <c r="D183" s="102"/>
      <c r="E183" s="102" t="s">
        <v>135</v>
      </c>
      <c r="F183" s="102"/>
      <c r="G183" s="102"/>
      <c r="H183" s="52" t="str">
        <f>Currency</f>
        <v>$000</v>
      </c>
      <c r="I183" s="102"/>
      <c r="J183" s="102"/>
      <c r="K183" s="102"/>
      <c r="L183" s="115">
        <f>'Three Way Statements'!L180</f>
        <v>7636.617273167808</v>
      </c>
      <c r="M183" s="115">
        <f ca="1">'Three Way Statements'!M180</f>
        <v>7633.4929650314743</v>
      </c>
      <c r="N183" s="115">
        <f ca="1">'Three Way Statements'!N180</f>
        <v>8121.7965012341592</v>
      </c>
      <c r="O183" s="115">
        <f ca="1">'Three Way Statements'!O180</f>
        <v>8610.6786789764883</v>
      </c>
      <c r="P183" s="115">
        <f ca="1">'Three Way Statements'!P180</f>
        <v>9100.1383211966076</v>
      </c>
      <c r="Q183" s="115">
        <f ca="1">'Three Way Statements'!Q180</f>
        <v>9590.1742710341478</v>
      </c>
      <c r="R183" s="115">
        <f ca="1">'Three Way Statements'!R180</f>
        <v>10080.78539158268</v>
      </c>
      <c r="S183" s="115">
        <f ca="1">'Three Way Statements'!S180</f>
        <v>10571.970565645266</v>
      </c>
      <c r="T183" s="115">
        <f ca="1">'Three Way Statements'!T180</f>
        <v>11063.728695493079</v>
      </c>
      <c r="U183" s="115">
        <f ca="1">'Three Way Statements'!U180</f>
        <v>11556.058702627031</v>
      </c>
      <c r="V183" s="115">
        <f ca="1">'Three Way Statements'!V180</f>
        <v>12048.959527542404</v>
      </c>
      <c r="W183" s="115">
        <f ca="1">'Three Way Statements'!W180</f>
        <v>12542.430129496404</v>
      </c>
      <c r="X183" s="115">
        <f ca="1">'Three Way Statements'!X180</f>
        <v>13036.469486278649</v>
      </c>
      <c r="Y183" s="115">
        <f ca="1">'Three Way Statements'!Y180</f>
        <v>13497.914007900223</v>
      </c>
      <c r="Z183" s="115">
        <f ca="1">'Three Way Statements'!Z180</f>
        <v>13919.711993780045</v>
      </c>
      <c r="AA183" s="115">
        <f ca="1">'Three Way Statements'!AA180</f>
        <v>14342.009279901527</v>
      </c>
      <c r="AB183" s="115">
        <f ca="1">'Three Way Statements'!AB180</f>
        <v>14764.804855682802</v>
      </c>
      <c r="AC183" s="115">
        <f ca="1">'Three Way Statements'!AC180</f>
        <v>15188.097727914568</v>
      </c>
      <c r="AD183" s="115">
        <f ca="1">'Three Way Statements'!AD180</f>
        <v>15611.886920547237</v>
      </c>
      <c r="AE183" s="115">
        <f ca="1">'Three Way Statements'!AE180</f>
        <v>16036.171474480729</v>
      </c>
      <c r="AF183" s="115">
        <f ca="1">'Three Way Statements'!AF180</f>
        <v>16460.95044735691</v>
      </c>
      <c r="AG183" s="115">
        <f ca="1">'Three Way Statements'!AG180</f>
        <v>16886.222913354624</v>
      </c>
      <c r="AH183" s="115">
        <f ca="1">'Three Way Statements'!AH180</f>
        <v>17311.987962987299</v>
      </c>
      <c r="AI183" s="115">
        <f ca="1">'Three Way Statements'!AI180</f>
        <v>17738.244702903066</v>
      </c>
      <c r="AJ183" s="102"/>
      <c r="AK183" s="102"/>
      <c r="AL183" s="102"/>
    </row>
    <row r="184" spans="1:38" outlineLevel="3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</row>
    <row r="185" spans="1:38" outlineLevel="3">
      <c r="A185" s="102"/>
      <c r="B185" s="102"/>
      <c r="C185" s="102"/>
      <c r="D185" s="102"/>
      <c r="E185" s="102" t="s">
        <v>140</v>
      </c>
      <c r="F185" s="102"/>
      <c r="G185" s="102"/>
      <c r="H185" s="52" t="str">
        <f>Currency</f>
        <v>$000</v>
      </c>
      <c r="I185" s="102"/>
      <c r="J185" s="102"/>
      <c r="K185" s="102"/>
      <c r="L185" s="116">
        <f>L182*L183</f>
        <v>9.5457715914597596</v>
      </c>
      <c r="M185" s="116">
        <f t="shared" ref="M185:AI185" ca="1" si="50">M182*M183</f>
        <v>9.5418662062893436</v>
      </c>
      <c r="N185" s="116">
        <f t="shared" ca="1" si="50"/>
        <v>10.152245626542699</v>
      </c>
      <c r="O185" s="116">
        <f t="shared" ca="1" si="50"/>
        <v>10.76334834872061</v>
      </c>
      <c r="P185" s="116">
        <f t="shared" ca="1" si="50"/>
        <v>11.375172901495759</v>
      </c>
      <c r="Q185" s="116">
        <f t="shared" ca="1" si="50"/>
        <v>11.987717838792685</v>
      </c>
      <c r="R185" s="116">
        <f t="shared" ca="1" si="50"/>
        <v>12.60098173947835</v>
      </c>
      <c r="S185" s="116">
        <f t="shared" ca="1" si="50"/>
        <v>13.214963207056583</v>
      </c>
      <c r="T185" s="116">
        <f t="shared" ca="1" si="50"/>
        <v>13.829660869366348</v>
      </c>
      <c r="U185" s="116">
        <f t="shared" ca="1" si="50"/>
        <v>14.445073378283789</v>
      </c>
      <c r="V185" s="116">
        <f t="shared" ca="1" si="50"/>
        <v>15.061199409428005</v>
      </c>
      <c r="W185" s="116">
        <f t="shared" ca="1" si="50"/>
        <v>15.678037661870507</v>
      </c>
      <c r="X185" s="116">
        <f t="shared" ca="1" si="50"/>
        <v>16.295586857848313</v>
      </c>
      <c r="Y185" s="116">
        <f t="shared" ca="1" si="50"/>
        <v>16.872392509875279</v>
      </c>
      <c r="Z185" s="116">
        <f t="shared" ca="1" si="50"/>
        <v>17.399639992225058</v>
      </c>
      <c r="AA185" s="116">
        <f t="shared" ca="1" si="50"/>
        <v>17.927511599876908</v>
      </c>
      <c r="AB185" s="116">
        <f t="shared" ca="1" si="50"/>
        <v>18.456006069603504</v>
      </c>
      <c r="AC185" s="116">
        <f t="shared" ca="1" si="50"/>
        <v>18.985122159893212</v>
      </c>
      <c r="AD185" s="116">
        <f t="shared" ca="1" si="50"/>
        <v>19.514858650684047</v>
      </c>
      <c r="AE185" s="116">
        <f t="shared" ca="1" si="50"/>
        <v>20.045214343100913</v>
      </c>
      <c r="AF185" s="116">
        <f t="shared" ca="1" si="50"/>
        <v>20.576188059196138</v>
      </c>
      <c r="AG185" s="116">
        <f t="shared" ca="1" si="50"/>
        <v>21.10777864169328</v>
      </c>
      <c r="AH185" s="116">
        <f t="shared" ca="1" si="50"/>
        <v>21.639984953734125</v>
      </c>
      <c r="AI185" s="116">
        <f t="shared" ca="1" si="50"/>
        <v>22.172805878628832</v>
      </c>
      <c r="AJ185" s="102"/>
      <c r="AK185" s="102"/>
      <c r="AL185" s="102"/>
    </row>
    <row r="186" spans="1:38" outlineLevel="3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</row>
    <row r="187" spans="1:38" ht="15" outlineLevel="2">
      <c r="A187" s="102"/>
      <c r="B187" s="102"/>
      <c r="C187" s="102"/>
      <c r="D187" s="4" t="s">
        <v>114</v>
      </c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</row>
    <row r="188" spans="1:38" outlineLevel="3">
      <c r="A188" s="102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</row>
    <row r="189" spans="1:38" outlineLevel="3">
      <c r="A189" s="102"/>
      <c r="B189" s="102"/>
      <c r="C189" s="102"/>
      <c r="D189" s="102"/>
      <c r="E189" s="102" t="s">
        <v>136</v>
      </c>
      <c r="F189" s="102"/>
      <c r="G189" s="102"/>
      <c r="H189" s="52" t="str">
        <f>Currency</f>
        <v>$000</v>
      </c>
      <c r="I189" s="102"/>
      <c r="J189" s="102"/>
      <c r="K189" s="102"/>
      <c r="L189" s="116">
        <f>K192</f>
        <v>0</v>
      </c>
      <c r="M189" s="116">
        <f t="shared" ref="M189:AI189" si="51">L192</f>
        <v>0</v>
      </c>
      <c r="N189" s="116">
        <f t="shared" ca="1" si="51"/>
        <v>0</v>
      </c>
      <c r="O189" s="116">
        <f t="shared" ca="1" si="51"/>
        <v>0</v>
      </c>
      <c r="P189" s="116">
        <f t="shared" ca="1" si="51"/>
        <v>0</v>
      </c>
      <c r="Q189" s="116">
        <f t="shared" ca="1" si="51"/>
        <v>0</v>
      </c>
      <c r="R189" s="116">
        <f t="shared" ca="1" si="51"/>
        <v>0</v>
      </c>
      <c r="S189" s="116">
        <f t="shared" ca="1" si="51"/>
        <v>0</v>
      </c>
      <c r="T189" s="116">
        <f t="shared" ca="1" si="51"/>
        <v>0</v>
      </c>
      <c r="U189" s="116">
        <f t="shared" ca="1" si="51"/>
        <v>0</v>
      </c>
      <c r="V189" s="116">
        <f t="shared" ca="1" si="51"/>
        <v>0</v>
      </c>
      <c r="W189" s="116">
        <f t="shared" ca="1" si="51"/>
        <v>0</v>
      </c>
      <c r="X189" s="116">
        <f t="shared" ca="1" si="51"/>
        <v>0</v>
      </c>
      <c r="Y189" s="116">
        <f t="shared" ca="1" si="51"/>
        <v>0</v>
      </c>
      <c r="Z189" s="116">
        <f t="shared" ca="1" si="51"/>
        <v>0</v>
      </c>
      <c r="AA189" s="116">
        <f t="shared" ca="1" si="51"/>
        <v>0</v>
      </c>
      <c r="AB189" s="116">
        <f t="shared" ca="1" si="51"/>
        <v>0</v>
      </c>
      <c r="AC189" s="116">
        <f t="shared" ca="1" si="51"/>
        <v>0</v>
      </c>
      <c r="AD189" s="116">
        <f t="shared" ca="1" si="51"/>
        <v>0</v>
      </c>
      <c r="AE189" s="116">
        <f t="shared" ca="1" si="51"/>
        <v>0</v>
      </c>
      <c r="AF189" s="116">
        <f t="shared" ca="1" si="51"/>
        <v>0</v>
      </c>
      <c r="AG189" s="116">
        <f t="shared" ca="1" si="51"/>
        <v>0</v>
      </c>
      <c r="AH189" s="116">
        <f t="shared" ca="1" si="51"/>
        <v>0</v>
      </c>
      <c r="AI189" s="116">
        <f t="shared" ca="1" si="51"/>
        <v>0</v>
      </c>
      <c r="AJ189" s="102"/>
      <c r="AK189" s="102"/>
      <c r="AL189" s="102"/>
    </row>
    <row r="190" spans="1:38" outlineLevel="3">
      <c r="A190" s="102"/>
      <c r="B190" s="102"/>
      <c r="C190" s="102"/>
      <c r="D190" s="102"/>
      <c r="E190" s="102" t="s">
        <v>137</v>
      </c>
      <c r="F190" s="102"/>
      <c r="G190" s="102"/>
      <c r="H190" s="52" t="str">
        <f>Currency</f>
        <v>$000</v>
      </c>
      <c r="I190" s="102"/>
      <c r="J190" s="102"/>
      <c r="K190" s="102"/>
      <c r="L190" s="116">
        <f>L185</f>
        <v>9.5457715914597596</v>
      </c>
      <c r="M190" s="116">
        <f t="shared" ref="M190:AI190" ca="1" si="52">M185</f>
        <v>9.5418662062893436</v>
      </c>
      <c r="N190" s="116">
        <f t="shared" ca="1" si="52"/>
        <v>10.152245626542699</v>
      </c>
      <c r="O190" s="116">
        <f t="shared" ca="1" si="52"/>
        <v>10.76334834872061</v>
      </c>
      <c r="P190" s="116">
        <f t="shared" ca="1" si="52"/>
        <v>11.375172901495759</v>
      </c>
      <c r="Q190" s="116">
        <f t="shared" ca="1" si="52"/>
        <v>11.987717838792685</v>
      </c>
      <c r="R190" s="116">
        <f t="shared" ca="1" si="52"/>
        <v>12.60098173947835</v>
      </c>
      <c r="S190" s="116">
        <f t="shared" ca="1" si="52"/>
        <v>13.214963207056583</v>
      </c>
      <c r="T190" s="116">
        <f t="shared" ca="1" si="52"/>
        <v>13.829660869366348</v>
      </c>
      <c r="U190" s="116">
        <f t="shared" ca="1" si="52"/>
        <v>14.445073378283789</v>
      </c>
      <c r="V190" s="116">
        <f t="shared" ca="1" si="52"/>
        <v>15.061199409428005</v>
      </c>
      <c r="W190" s="116">
        <f t="shared" ca="1" si="52"/>
        <v>15.678037661870507</v>
      </c>
      <c r="X190" s="116">
        <f t="shared" ca="1" si="52"/>
        <v>16.295586857848313</v>
      </c>
      <c r="Y190" s="116">
        <f t="shared" ca="1" si="52"/>
        <v>16.872392509875279</v>
      </c>
      <c r="Z190" s="116">
        <f t="shared" ca="1" si="52"/>
        <v>17.399639992225058</v>
      </c>
      <c r="AA190" s="116">
        <f t="shared" ca="1" si="52"/>
        <v>17.927511599876908</v>
      </c>
      <c r="AB190" s="116">
        <f t="shared" ca="1" si="52"/>
        <v>18.456006069603504</v>
      </c>
      <c r="AC190" s="116">
        <f t="shared" ca="1" si="52"/>
        <v>18.985122159893212</v>
      </c>
      <c r="AD190" s="116">
        <f t="shared" ca="1" si="52"/>
        <v>19.514858650684047</v>
      </c>
      <c r="AE190" s="116">
        <f t="shared" ca="1" si="52"/>
        <v>20.045214343100913</v>
      </c>
      <c r="AF190" s="116">
        <f t="shared" ca="1" si="52"/>
        <v>20.576188059196138</v>
      </c>
      <c r="AG190" s="116">
        <f t="shared" ca="1" si="52"/>
        <v>21.10777864169328</v>
      </c>
      <c r="AH190" s="116">
        <f t="shared" ca="1" si="52"/>
        <v>21.639984953734125</v>
      </c>
      <c r="AI190" s="116">
        <f t="shared" ca="1" si="52"/>
        <v>22.172805878628832</v>
      </c>
      <c r="AJ190" s="102"/>
      <c r="AK190" s="102"/>
      <c r="AL190" s="102"/>
    </row>
    <row r="191" spans="1:38" outlineLevel="3">
      <c r="A191" s="102"/>
      <c r="B191" s="102"/>
      <c r="C191" s="102"/>
      <c r="D191" s="102"/>
      <c r="E191" s="102" t="s">
        <v>138</v>
      </c>
      <c r="F191" s="102"/>
      <c r="G191" s="102"/>
      <c r="H191" s="52" t="str">
        <f>Currency</f>
        <v>$000</v>
      </c>
      <c r="I191" s="102"/>
      <c r="J191" s="102"/>
      <c r="K191" s="102"/>
      <c r="L191" s="116">
        <f>-L190</f>
        <v>-9.5457715914597596</v>
      </c>
      <c r="M191" s="116">
        <f t="shared" ref="M191:AI191" ca="1" si="53">-M190</f>
        <v>-9.5418662062893436</v>
      </c>
      <c r="N191" s="116">
        <f t="shared" ca="1" si="53"/>
        <v>-10.152245626542699</v>
      </c>
      <c r="O191" s="116">
        <f t="shared" ca="1" si="53"/>
        <v>-10.76334834872061</v>
      </c>
      <c r="P191" s="116">
        <f t="shared" ca="1" si="53"/>
        <v>-11.375172901495759</v>
      </c>
      <c r="Q191" s="116">
        <f t="shared" ca="1" si="53"/>
        <v>-11.987717838792685</v>
      </c>
      <c r="R191" s="116">
        <f t="shared" ca="1" si="53"/>
        <v>-12.60098173947835</v>
      </c>
      <c r="S191" s="116">
        <f t="shared" ca="1" si="53"/>
        <v>-13.214963207056583</v>
      </c>
      <c r="T191" s="116">
        <f t="shared" ca="1" si="53"/>
        <v>-13.829660869366348</v>
      </c>
      <c r="U191" s="116">
        <f t="shared" ca="1" si="53"/>
        <v>-14.445073378283789</v>
      </c>
      <c r="V191" s="116">
        <f t="shared" ca="1" si="53"/>
        <v>-15.061199409428005</v>
      </c>
      <c r="W191" s="116">
        <f t="shared" ca="1" si="53"/>
        <v>-15.678037661870507</v>
      </c>
      <c r="X191" s="116">
        <f t="shared" ca="1" si="53"/>
        <v>-16.295586857848313</v>
      </c>
      <c r="Y191" s="116">
        <f t="shared" ca="1" si="53"/>
        <v>-16.872392509875279</v>
      </c>
      <c r="Z191" s="116">
        <f t="shared" ca="1" si="53"/>
        <v>-17.399639992225058</v>
      </c>
      <c r="AA191" s="116">
        <f t="shared" ca="1" si="53"/>
        <v>-17.927511599876908</v>
      </c>
      <c r="AB191" s="116">
        <f t="shared" ca="1" si="53"/>
        <v>-18.456006069603504</v>
      </c>
      <c r="AC191" s="116">
        <f t="shared" ca="1" si="53"/>
        <v>-18.985122159893212</v>
      </c>
      <c r="AD191" s="116">
        <f t="shared" ca="1" si="53"/>
        <v>-19.514858650684047</v>
      </c>
      <c r="AE191" s="116">
        <f t="shared" ca="1" si="53"/>
        <v>-20.045214343100913</v>
      </c>
      <c r="AF191" s="116">
        <f t="shared" ca="1" si="53"/>
        <v>-20.576188059196138</v>
      </c>
      <c r="AG191" s="116">
        <f t="shared" ca="1" si="53"/>
        <v>-21.10777864169328</v>
      </c>
      <c r="AH191" s="116">
        <f t="shared" ca="1" si="53"/>
        <v>-21.639984953734125</v>
      </c>
      <c r="AI191" s="116">
        <f t="shared" ca="1" si="53"/>
        <v>-22.172805878628832</v>
      </c>
      <c r="AJ191" s="102"/>
      <c r="AK191" s="102"/>
      <c r="AL191" s="102"/>
    </row>
    <row r="192" spans="1:38" ht="12" customHeight="1" outlineLevel="3">
      <c r="A192" s="102"/>
      <c r="B192" s="102"/>
      <c r="C192" s="102"/>
      <c r="D192" s="102"/>
      <c r="E192" s="102" t="s">
        <v>139</v>
      </c>
      <c r="F192" s="102"/>
      <c r="G192" s="102"/>
      <c r="H192" s="52" t="str">
        <f>Currency</f>
        <v>$000</v>
      </c>
      <c r="I192" s="102"/>
      <c r="J192" s="102"/>
      <c r="K192" s="21"/>
      <c r="L192" s="118">
        <f>SUM(L189:L191)</f>
        <v>0</v>
      </c>
      <c r="M192" s="118">
        <f t="shared" ref="M192:AI192" ca="1" si="54">SUM(M189:M191)</f>
        <v>0</v>
      </c>
      <c r="N192" s="118">
        <f t="shared" ca="1" si="54"/>
        <v>0</v>
      </c>
      <c r="O192" s="118">
        <f t="shared" ca="1" si="54"/>
        <v>0</v>
      </c>
      <c r="P192" s="118">
        <f t="shared" ca="1" si="54"/>
        <v>0</v>
      </c>
      <c r="Q192" s="118">
        <f t="shared" ca="1" si="54"/>
        <v>0</v>
      </c>
      <c r="R192" s="118">
        <f t="shared" ca="1" si="54"/>
        <v>0</v>
      </c>
      <c r="S192" s="118">
        <f t="shared" ca="1" si="54"/>
        <v>0</v>
      </c>
      <c r="T192" s="118">
        <f t="shared" ca="1" si="54"/>
        <v>0</v>
      </c>
      <c r="U192" s="118">
        <f t="shared" ca="1" si="54"/>
        <v>0</v>
      </c>
      <c r="V192" s="118">
        <f t="shared" ca="1" si="54"/>
        <v>0</v>
      </c>
      <c r="W192" s="118">
        <f t="shared" ca="1" si="54"/>
        <v>0</v>
      </c>
      <c r="X192" s="118">
        <f t="shared" ca="1" si="54"/>
        <v>0</v>
      </c>
      <c r="Y192" s="118">
        <f t="shared" ca="1" si="54"/>
        <v>0</v>
      </c>
      <c r="Z192" s="118">
        <f t="shared" ca="1" si="54"/>
        <v>0</v>
      </c>
      <c r="AA192" s="118">
        <f t="shared" ca="1" si="54"/>
        <v>0</v>
      </c>
      <c r="AB192" s="118">
        <f t="shared" ca="1" si="54"/>
        <v>0</v>
      </c>
      <c r="AC192" s="118">
        <f t="shared" ca="1" si="54"/>
        <v>0</v>
      </c>
      <c r="AD192" s="118">
        <f t="shared" ca="1" si="54"/>
        <v>0</v>
      </c>
      <c r="AE192" s="118">
        <f t="shared" ca="1" si="54"/>
        <v>0</v>
      </c>
      <c r="AF192" s="118">
        <f t="shared" ca="1" si="54"/>
        <v>0</v>
      </c>
      <c r="AG192" s="118">
        <f t="shared" ca="1" si="54"/>
        <v>0</v>
      </c>
      <c r="AH192" s="118">
        <f t="shared" ca="1" si="54"/>
        <v>0</v>
      </c>
      <c r="AI192" s="118">
        <f t="shared" ca="1" si="54"/>
        <v>0</v>
      </c>
      <c r="AJ192" s="102"/>
      <c r="AK192" s="102"/>
      <c r="AL192" s="102"/>
    </row>
    <row r="193" spans="1:38" outlineLevel="3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</row>
    <row r="194" spans="1:38" outlineLevel="2">
      <c r="A194" s="102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</row>
    <row r="195" spans="1:38" ht="16.5" outlineLevel="1">
      <c r="A195" s="102"/>
      <c r="B195" s="102"/>
      <c r="C195" s="3" t="s">
        <v>142</v>
      </c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</row>
    <row r="196" spans="1:38" outlineLevel="2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</row>
    <row r="197" spans="1:38" ht="15" outlineLevel="2">
      <c r="A197" s="102"/>
      <c r="B197" s="102"/>
      <c r="C197" s="102"/>
      <c r="D197" s="4" t="s">
        <v>143</v>
      </c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</row>
    <row r="198" spans="1:38" outlineLevel="3">
      <c r="A198" s="102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</row>
    <row r="199" spans="1:38" outlineLevel="3">
      <c r="A199" s="102"/>
      <c r="B199" s="102"/>
      <c r="C199" s="102"/>
      <c r="D199" s="102"/>
      <c r="E199" s="102" t="s">
        <v>144</v>
      </c>
      <c r="F199" s="102"/>
      <c r="G199" s="102"/>
      <c r="H199" s="52" t="str">
        <f>Currency</f>
        <v>$000</v>
      </c>
      <c r="I199" s="102"/>
      <c r="J199" s="102"/>
      <c r="K199" s="102"/>
      <c r="L199" s="115">
        <f>'Three Way Statements'!L109</f>
        <v>0</v>
      </c>
      <c r="M199" s="115">
        <f>'Three Way Statements'!M109</f>
        <v>0</v>
      </c>
      <c r="N199" s="115">
        <f>'Three Way Statements'!N109</f>
        <v>0</v>
      </c>
      <c r="O199" s="115">
        <f>'Three Way Statements'!O109</f>
        <v>0</v>
      </c>
      <c r="P199" s="115">
        <f>'Three Way Statements'!P109</f>
        <v>0</v>
      </c>
      <c r="Q199" s="115">
        <f>'Three Way Statements'!Q109</f>
        <v>0</v>
      </c>
      <c r="R199" s="115">
        <f>'Three Way Statements'!R109</f>
        <v>0</v>
      </c>
      <c r="S199" s="115">
        <f>'Three Way Statements'!S109</f>
        <v>0</v>
      </c>
      <c r="T199" s="115">
        <f>'Three Way Statements'!T109</f>
        <v>0</v>
      </c>
      <c r="U199" s="115">
        <f>'Three Way Statements'!U109</f>
        <v>0</v>
      </c>
      <c r="V199" s="115">
        <f>'Three Way Statements'!V109</f>
        <v>0</v>
      </c>
      <c r="W199" s="115">
        <f>'Three Way Statements'!W109</f>
        <v>0</v>
      </c>
      <c r="X199" s="115">
        <f>'Three Way Statements'!X109</f>
        <v>0</v>
      </c>
      <c r="Y199" s="115">
        <f>'Three Way Statements'!Y109</f>
        <v>0</v>
      </c>
      <c r="Z199" s="115">
        <f>'Three Way Statements'!Z109</f>
        <v>0</v>
      </c>
      <c r="AA199" s="115">
        <f>'Three Way Statements'!AA109</f>
        <v>0</v>
      </c>
      <c r="AB199" s="115">
        <f>'Three Way Statements'!AB109</f>
        <v>0</v>
      </c>
      <c r="AC199" s="115">
        <f>'Three Way Statements'!AC109</f>
        <v>0</v>
      </c>
      <c r="AD199" s="115">
        <f>'Three Way Statements'!AD109</f>
        <v>0</v>
      </c>
      <c r="AE199" s="115">
        <f>'Three Way Statements'!AE109</f>
        <v>0</v>
      </c>
      <c r="AF199" s="115">
        <f>'Three Way Statements'!AF109</f>
        <v>0</v>
      </c>
      <c r="AG199" s="115">
        <f>'Three Way Statements'!AG109</f>
        <v>0</v>
      </c>
      <c r="AH199" s="115">
        <f>'Three Way Statements'!AH109</f>
        <v>0</v>
      </c>
      <c r="AI199" s="115">
        <f>'Three Way Statements'!AI109</f>
        <v>0</v>
      </c>
      <c r="AJ199" s="102"/>
      <c r="AK199" s="102"/>
      <c r="AL199" s="102"/>
    </row>
    <row r="200" spans="1:38" outlineLevel="3">
      <c r="A200" s="102"/>
      <c r="B200" s="102"/>
      <c r="C200" s="102"/>
      <c r="D200" s="102"/>
      <c r="E200" s="102" t="s">
        <v>145</v>
      </c>
      <c r="F200" s="102"/>
      <c r="G200" s="102"/>
      <c r="H200" s="52" t="str">
        <f>Currency</f>
        <v>$000</v>
      </c>
      <c r="I200" s="102"/>
      <c r="J200" s="102"/>
      <c r="K200" s="102"/>
      <c r="L200" s="115">
        <f>'Three Way Statements'!L110</f>
        <v>0</v>
      </c>
      <c r="M200" s="115">
        <f>'Three Way Statements'!M110</f>
        <v>0</v>
      </c>
      <c r="N200" s="115">
        <f>'Three Way Statements'!N110</f>
        <v>0</v>
      </c>
      <c r="O200" s="115">
        <f>'Three Way Statements'!O110</f>
        <v>0</v>
      </c>
      <c r="P200" s="115">
        <f>'Three Way Statements'!P110</f>
        <v>0</v>
      </c>
      <c r="Q200" s="115">
        <f>'Three Way Statements'!Q110</f>
        <v>0</v>
      </c>
      <c r="R200" s="115">
        <f>'Three Way Statements'!R110</f>
        <v>0</v>
      </c>
      <c r="S200" s="115">
        <f>'Three Way Statements'!S110</f>
        <v>0</v>
      </c>
      <c r="T200" s="115">
        <f>'Three Way Statements'!T110</f>
        <v>0</v>
      </c>
      <c r="U200" s="115">
        <f>'Three Way Statements'!U110</f>
        <v>0</v>
      </c>
      <c r="V200" s="115">
        <f>'Three Way Statements'!V110</f>
        <v>0</v>
      </c>
      <c r="W200" s="115">
        <f>'Three Way Statements'!W110</f>
        <v>0</v>
      </c>
      <c r="X200" s="115">
        <f>'Three Way Statements'!X110</f>
        <v>0</v>
      </c>
      <c r="Y200" s="115">
        <f>'Three Way Statements'!Y110</f>
        <v>0</v>
      </c>
      <c r="Z200" s="115">
        <f>'Three Way Statements'!Z110</f>
        <v>0</v>
      </c>
      <c r="AA200" s="115">
        <f>'Three Way Statements'!AA110</f>
        <v>0</v>
      </c>
      <c r="AB200" s="115">
        <f>'Three Way Statements'!AB110</f>
        <v>0</v>
      </c>
      <c r="AC200" s="115">
        <f>'Three Way Statements'!AC110</f>
        <v>0</v>
      </c>
      <c r="AD200" s="115">
        <f>'Three Way Statements'!AD110</f>
        <v>0</v>
      </c>
      <c r="AE200" s="115">
        <f>'Three Way Statements'!AE110</f>
        <v>0</v>
      </c>
      <c r="AF200" s="115">
        <f>'Three Way Statements'!AF110</f>
        <v>0</v>
      </c>
      <c r="AG200" s="115">
        <f>'Three Way Statements'!AG110</f>
        <v>0</v>
      </c>
      <c r="AH200" s="115">
        <f>'Three Way Statements'!AH110</f>
        <v>0</v>
      </c>
      <c r="AI200" s="115">
        <f>'Three Way Statements'!AI110</f>
        <v>0</v>
      </c>
      <c r="AJ200" s="102"/>
      <c r="AK200" s="102"/>
      <c r="AL200" s="102"/>
    </row>
    <row r="201" spans="1:38" outlineLevel="3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</row>
    <row r="202" spans="1:38" ht="15" outlineLevel="2">
      <c r="A202" s="102"/>
      <c r="B202" s="102"/>
      <c r="C202" s="102"/>
      <c r="D202" s="4" t="s">
        <v>114</v>
      </c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</row>
    <row r="203" spans="1:38" outlineLevel="3">
      <c r="A203" s="102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</row>
    <row r="204" spans="1:38" outlineLevel="3">
      <c r="A204" s="102"/>
      <c r="B204" s="102"/>
      <c r="C204" s="102"/>
      <c r="D204" s="102"/>
      <c r="E204" s="102" t="s">
        <v>146</v>
      </c>
      <c r="F204" s="102"/>
      <c r="G204" s="102"/>
      <c r="H204" s="52" t="str">
        <f>Currency</f>
        <v>$000</v>
      </c>
      <c r="I204" s="102"/>
      <c r="J204" s="102"/>
      <c r="K204" s="77"/>
      <c r="L204" s="116">
        <f>K207</f>
        <v>0</v>
      </c>
      <c r="M204" s="116">
        <f t="shared" ref="M204:AI204" si="55">L207</f>
        <v>0</v>
      </c>
      <c r="N204" s="116">
        <f t="shared" si="55"/>
        <v>0</v>
      </c>
      <c r="O204" s="116">
        <f t="shared" si="55"/>
        <v>0</v>
      </c>
      <c r="P204" s="116">
        <f t="shared" si="55"/>
        <v>0</v>
      </c>
      <c r="Q204" s="116">
        <f t="shared" si="55"/>
        <v>0</v>
      </c>
      <c r="R204" s="116">
        <f t="shared" si="55"/>
        <v>0</v>
      </c>
      <c r="S204" s="116">
        <f t="shared" si="55"/>
        <v>0</v>
      </c>
      <c r="T204" s="116">
        <f t="shared" si="55"/>
        <v>0</v>
      </c>
      <c r="U204" s="116">
        <f t="shared" si="55"/>
        <v>0</v>
      </c>
      <c r="V204" s="116">
        <f t="shared" si="55"/>
        <v>0</v>
      </c>
      <c r="W204" s="116">
        <f t="shared" si="55"/>
        <v>0</v>
      </c>
      <c r="X204" s="116">
        <f t="shared" si="55"/>
        <v>0</v>
      </c>
      <c r="Y204" s="116">
        <f t="shared" si="55"/>
        <v>0</v>
      </c>
      <c r="Z204" s="116">
        <f t="shared" si="55"/>
        <v>0</v>
      </c>
      <c r="AA204" s="116">
        <f t="shared" si="55"/>
        <v>0</v>
      </c>
      <c r="AB204" s="116">
        <f t="shared" si="55"/>
        <v>0</v>
      </c>
      <c r="AC204" s="116">
        <f t="shared" si="55"/>
        <v>0</v>
      </c>
      <c r="AD204" s="116">
        <f t="shared" si="55"/>
        <v>0</v>
      </c>
      <c r="AE204" s="116">
        <f t="shared" si="55"/>
        <v>0</v>
      </c>
      <c r="AF204" s="116">
        <f t="shared" si="55"/>
        <v>0</v>
      </c>
      <c r="AG204" s="116">
        <f t="shared" si="55"/>
        <v>0</v>
      </c>
      <c r="AH204" s="116">
        <f t="shared" si="55"/>
        <v>0</v>
      </c>
      <c r="AI204" s="116">
        <f t="shared" si="55"/>
        <v>0</v>
      </c>
      <c r="AJ204" s="102"/>
      <c r="AK204" s="102"/>
      <c r="AL204" s="102"/>
    </row>
    <row r="205" spans="1:38" outlineLevel="3">
      <c r="A205" s="102"/>
      <c r="B205" s="102"/>
      <c r="C205" s="102"/>
      <c r="D205" s="102"/>
      <c r="E205" s="102" t="s">
        <v>144</v>
      </c>
      <c r="F205" s="102"/>
      <c r="G205" s="102"/>
      <c r="H205" s="52" t="str">
        <f>Currency</f>
        <v>$000</v>
      </c>
      <c r="I205" s="102"/>
      <c r="J205" s="102"/>
      <c r="K205" s="77"/>
      <c r="L205" s="116">
        <f>L199</f>
        <v>0</v>
      </c>
      <c r="M205" s="116">
        <f t="shared" ref="M205:AI205" si="56">M199</f>
        <v>0</v>
      </c>
      <c r="N205" s="116">
        <f t="shared" si="56"/>
        <v>0</v>
      </c>
      <c r="O205" s="116">
        <f t="shared" si="56"/>
        <v>0</v>
      </c>
      <c r="P205" s="116">
        <f t="shared" si="56"/>
        <v>0</v>
      </c>
      <c r="Q205" s="116">
        <f t="shared" si="56"/>
        <v>0</v>
      </c>
      <c r="R205" s="116">
        <f t="shared" si="56"/>
        <v>0</v>
      </c>
      <c r="S205" s="116">
        <f t="shared" si="56"/>
        <v>0</v>
      </c>
      <c r="T205" s="116">
        <f t="shared" si="56"/>
        <v>0</v>
      </c>
      <c r="U205" s="116">
        <f t="shared" si="56"/>
        <v>0</v>
      </c>
      <c r="V205" s="116">
        <f t="shared" si="56"/>
        <v>0</v>
      </c>
      <c r="W205" s="116">
        <f t="shared" si="56"/>
        <v>0</v>
      </c>
      <c r="X205" s="116">
        <f t="shared" si="56"/>
        <v>0</v>
      </c>
      <c r="Y205" s="116">
        <f t="shared" si="56"/>
        <v>0</v>
      </c>
      <c r="Z205" s="116">
        <f t="shared" si="56"/>
        <v>0</v>
      </c>
      <c r="AA205" s="116">
        <f t="shared" si="56"/>
        <v>0</v>
      </c>
      <c r="AB205" s="116">
        <f t="shared" si="56"/>
        <v>0</v>
      </c>
      <c r="AC205" s="116">
        <f t="shared" si="56"/>
        <v>0</v>
      </c>
      <c r="AD205" s="116">
        <f t="shared" si="56"/>
        <v>0</v>
      </c>
      <c r="AE205" s="116">
        <f t="shared" si="56"/>
        <v>0</v>
      </c>
      <c r="AF205" s="116">
        <f t="shared" si="56"/>
        <v>0</v>
      </c>
      <c r="AG205" s="116">
        <f t="shared" si="56"/>
        <v>0</v>
      </c>
      <c r="AH205" s="116">
        <f t="shared" si="56"/>
        <v>0</v>
      </c>
      <c r="AI205" s="116">
        <f t="shared" si="56"/>
        <v>0</v>
      </c>
      <c r="AJ205" s="102"/>
      <c r="AK205" s="102"/>
      <c r="AL205" s="102"/>
    </row>
    <row r="206" spans="1:38" outlineLevel="3">
      <c r="A206" s="102"/>
      <c r="B206" s="102"/>
      <c r="C206" s="102"/>
      <c r="D206" s="102"/>
      <c r="E206" s="102" t="s">
        <v>145</v>
      </c>
      <c r="F206" s="102"/>
      <c r="G206" s="102"/>
      <c r="H206" s="52" t="str">
        <f>Currency</f>
        <v>$000</v>
      </c>
      <c r="I206" s="102"/>
      <c r="J206" s="102"/>
      <c r="K206" s="77"/>
      <c r="L206" s="116">
        <f>-L200</f>
        <v>0</v>
      </c>
      <c r="M206" s="116">
        <f t="shared" ref="M206:AI206" si="57">-M200</f>
        <v>0</v>
      </c>
      <c r="N206" s="116">
        <f t="shared" si="57"/>
        <v>0</v>
      </c>
      <c r="O206" s="116">
        <f t="shared" si="57"/>
        <v>0</v>
      </c>
      <c r="P206" s="116">
        <f t="shared" si="57"/>
        <v>0</v>
      </c>
      <c r="Q206" s="116">
        <f t="shared" si="57"/>
        <v>0</v>
      </c>
      <c r="R206" s="116">
        <f t="shared" si="57"/>
        <v>0</v>
      </c>
      <c r="S206" s="116">
        <f t="shared" si="57"/>
        <v>0</v>
      </c>
      <c r="T206" s="116">
        <f t="shared" si="57"/>
        <v>0</v>
      </c>
      <c r="U206" s="116">
        <f t="shared" si="57"/>
        <v>0</v>
      </c>
      <c r="V206" s="116">
        <f t="shared" si="57"/>
        <v>0</v>
      </c>
      <c r="W206" s="116">
        <f t="shared" si="57"/>
        <v>0</v>
      </c>
      <c r="X206" s="116">
        <f t="shared" si="57"/>
        <v>0</v>
      </c>
      <c r="Y206" s="116">
        <f t="shared" si="57"/>
        <v>0</v>
      </c>
      <c r="Z206" s="116">
        <f t="shared" si="57"/>
        <v>0</v>
      </c>
      <c r="AA206" s="116">
        <f t="shared" si="57"/>
        <v>0</v>
      </c>
      <c r="AB206" s="116">
        <f t="shared" si="57"/>
        <v>0</v>
      </c>
      <c r="AC206" s="116">
        <f t="shared" si="57"/>
        <v>0</v>
      </c>
      <c r="AD206" s="116">
        <f t="shared" si="57"/>
        <v>0</v>
      </c>
      <c r="AE206" s="116">
        <f t="shared" si="57"/>
        <v>0</v>
      </c>
      <c r="AF206" s="116">
        <f t="shared" si="57"/>
        <v>0</v>
      </c>
      <c r="AG206" s="116">
        <f t="shared" si="57"/>
        <v>0</v>
      </c>
      <c r="AH206" s="116">
        <f t="shared" si="57"/>
        <v>0</v>
      </c>
      <c r="AI206" s="116">
        <f t="shared" si="57"/>
        <v>0</v>
      </c>
      <c r="AJ206" s="102"/>
      <c r="AK206" s="102"/>
      <c r="AL206" s="102"/>
    </row>
    <row r="207" spans="1:38" outlineLevel="3">
      <c r="A207" s="102"/>
      <c r="B207" s="102"/>
      <c r="C207" s="102"/>
      <c r="D207" s="102"/>
      <c r="E207" s="102" t="s">
        <v>147</v>
      </c>
      <c r="F207" s="102"/>
      <c r="G207" s="102"/>
      <c r="H207" s="52" t="str">
        <f>Currency</f>
        <v>$000</v>
      </c>
      <c r="I207" s="102"/>
      <c r="J207" s="102"/>
      <c r="K207" s="117">
        <f>'Three Way Statements'!K164</f>
        <v>0</v>
      </c>
      <c r="L207" s="118">
        <f>SUM(L204:L206)</f>
        <v>0</v>
      </c>
      <c r="M207" s="118">
        <f t="shared" ref="M207:AI207" si="58">SUM(M204:M206)</f>
        <v>0</v>
      </c>
      <c r="N207" s="118">
        <f t="shared" si="58"/>
        <v>0</v>
      </c>
      <c r="O207" s="118">
        <f t="shared" si="58"/>
        <v>0</v>
      </c>
      <c r="P207" s="118">
        <f t="shared" si="58"/>
        <v>0</v>
      </c>
      <c r="Q207" s="118">
        <f t="shared" si="58"/>
        <v>0</v>
      </c>
      <c r="R207" s="118">
        <f t="shared" si="58"/>
        <v>0</v>
      </c>
      <c r="S207" s="118">
        <f t="shared" si="58"/>
        <v>0</v>
      </c>
      <c r="T207" s="118">
        <f t="shared" si="58"/>
        <v>0</v>
      </c>
      <c r="U207" s="118">
        <f t="shared" si="58"/>
        <v>0</v>
      </c>
      <c r="V207" s="118">
        <f t="shared" si="58"/>
        <v>0</v>
      </c>
      <c r="W207" s="118">
        <f t="shared" si="58"/>
        <v>0</v>
      </c>
      <c r="X207" s="118">
        <f t="shared" si="58"/>
        <v>0</v>
      </c>
      <c r="Y207" s="118">
        <f t="shared" si="58"/>
        <v>0</v>
      </c>
      <c r="Z207" s="118">
        <f t="shared" si="58"/>
        <v>0</v>
      </c>
      <c r="AA207" s="118">
        <f t="shared" si="58"/>
        <v>0</v>
      </c>
      <c r="AB207" s="118">
        <f t="shared" si="58"/>
        <v>0</v>
      </c>
      <c r="AC207" s="118">
        <f t="shared" si="58"/>
        <v>0</v>
      </c>
      <c r="AD207" s="118">
        <f t="shared" si="58"/>
        <v>0</v>
      </c>
      <c r="AE207" s="118">
        <f t="shared" si="58"/>
        <v>0</v>
      </c>
      <c r="AF207" s="118">
        <f t="shared" si="58"/>
        <v>0</v>
      </c>
      <c r="AG207" s="118">
        <f t="shared" si="58"/>
        <v>0</v>
      </c>
      <c r="AH207" s="118">
        <f t="shared" si="58"/>
        <v>0</v>
      </c>
      <c r="AI207" s="118">
        <f t="shared" si="58"/>
        <v>0</v>
      </c>
      <c r="AJ207" s="102"/>
      <c r="AK207" s="102"/>
      <c r="AL207" s="102"/>
    </row>
    <row r="208" spans="1:38" outlineLevel="2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</row>
    <row r="209" spans="1:38" outlineLevel="1">
      <c r="A209" s="102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</row>
  </sheetData>
  <conditionalFormatting sqref="F4">
    <cfRule type="cellIs" dxfId="14" priority="3" operator="notEqual">
      <formula>0</formula>
    </cfRule>
  </conditionalFormatting>
  <conditionalFormatting sqref="L11:AI11">
    <cfRule type="cellIs" dxfId="13" priority="1" operator="equal">
      <formula>"Forecast"</formula>
    </cfRule>
    <cfRule type="cellIs" dxfId="12" priority="2" operator="equal">
      <formula>"Actual"</formula>
    </cfRule>
  </conditionalFormatting>
  <hyperlinks>
    <hyperlink ref="F4" location="Overall_Error_Check" tooltip="Go to Overall Error Check" display="Overall_Error_Check" xr:uid="{8AB9FAB2-0ABE-43DF-8459-1B4EAFA39B18}"/>
    <hyperlink ref="A3:E3" location="HL_Navigator" tooltip="Go to Navigator (Table of Contents)" display="Navigator" xr:uid="{EEAA78CC-CC9C-40F2-9B53-FBBB086E2EC7}"/>
    <hyperlink ref="A3" location="HL_Navigator" display="Navigator" xr:uid="{A7F790F6-E4A6-4793-8AEE-61ED61E1B2C8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185B-E4F4-4EA9-B275-1C59F6845EDA}">
  <sheetPr codeName="Sheet7">
    <outlinePr summaryBelow="0"/>
  </sheetPr>
  <dimension ref="A1:AK236"/>
  <sheetViews>
    <sheetView showGridLines="0" zoomScaleNormal="100" workbookViewId="0">
      <pane ySplit="12" topLeftCell="A13" activePane="bottomLeft" state="frozen"/>
      <selection pane="bottomLeft" activeCell="A13" sqref="A13"/>
    </sheetView>
  </sheetViews>
  <sheetFormatPr defaultColWidth="0" defaultRowHeight="12" outlineLevelRow="3"/>
  <cols>
    <col min="1" max="5" width="3.7109375" customWidth="1"/>
    <col min="6" max="6" width="9.140625" customWidth="1"/>
    <col min="7" max="7" width="22.140625" customWidth="1"/>
    <col min="8" max="8" width="10.7109375" customWidth="1"/>
    <col min="9" max="9" width="10.7109375" style="51" customWidth="1"/>
    <col min="10" max="10" width="11.42578125" style="51" customWidth="1"/>
    <col min="11" max="11" width="11.42578125" customWidth="1"/>
    <col min="12" max="35" width="11" customWidth="1"/>
    <col min="36" max="36" width="9.140625" customWidth="1"/>
    <col min="37" max="16384" width="9.140625" hidden="1"/>
  </cols>
  <sheetData>
    <row r="1" spans="1:37" ht="20.25">
      <c r="A1" s="12" t="str">
        <f ca="1">IF(ISERROR(RIGHT(CELL("filename",A1),LEN(CELL("filename",A1))-FIND("]",CELL("filename",A1)))),
"",
RIGHT(CELL("filename",A1),LEN(CELL("filename",A1))-FIND("]",CELL("filename",A1))))</f>
        <v>Three Way Statements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</row>
    <row r="2" spans="1:37" ht="18">
      <c r="A2" s="14" t="str">
        <f ca="1">Model_Name</f>
        <v>SP Simple Example Financial Statement Model.xlsx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</row>
    <row r="3" spans="1:37">
      <c r="A3" s="101" t="s">
        <v>1</v>
      </c>
      <c r="B3" s="101"/>
      <c r="C3" s="101"/>
      <c r="D3" s="101"/>
      <c r="E3" s="101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</row>
    <row r="4" spans="1:37" ht="14.25">
      <c r="A4" s="102"/>
      <c r="B4" s="102" t="s">
        <v>2</v>
      </c>
      <c r="C4" s="102"/>
      <c r="D4" s="102"/>
      <c r="E4" s="102"/>
      <c r="F4" s="1">
        <f ca="1">Overall_Error_Check</f>
        <v>0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</row>
    <row r="5" spans="1:37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37">
        <f>Timing!L5</f>
        <v>43677</v>
      </c>
      <c r="M5" s="37">
        <f>Timing!M5</f>
        <v>43708</v>
      </c>
      <c r="N5" s="37">
        <f>Timing!N5</f>
        <v>43738</v>
      </c>
      <c r="O5" s="37">
        <f>Timing!O5</f>
        <v>43769</v>
      </c>
      <c r="P5" s="37">
        <f>Timing!P5</f>
        <v>43799</v>
      </c>
      <c r="Q5" s="37">
        <f>Timing!Q5</f>
        <v>43830</v>
      </c>
      <c r="R5" s="37">
        <f>Timing!R5</f>
        <v>43861</v>
      </c>
      <c r="S5" s="37">
        <f>Timing!S5</f>
        <v>43890</v>
      </c>
      <c r="T5" s="37">
        <f>Timing!T5</f>
        <v>43921</v>
      </c>
      <c r="U5" s="37">
        <f>Timing!U5</f>
        <v>43951</v>
      </c>
      <c r="V5" s="37">
        <f>Timing!V5</f>
        <v>43982</v>
      </c>
      <c r="W5" s="37">
        <f>Timing!W5</f>
        <v>44012</v>
      </c>
      <c r="X5" s="37">
        <f>Timing!X5</f>
        <v>44043</v>
      </c>
      <c r="Y5" s="37">
        <f>Timing!Y5</f>
        <v>44074</v>
      </c>
      <c r="Z5" s="37">
        <f>Timing!Z5</f>
        <v>44104</v>
      </c>
      <c r="AA5" s="37">
        <f>Timing!AA5</f>
        <v>44135</v>
      </c>
      <c r="AB5" s="37">
        <f>Timing!AB5</f>
        <v>44165</v>
      </c>
      <c r="AC5" s="37">
        <f>Timing!AC5</f>
        <v>44196</v>
      </c>
      <c r="AD5" s="37">
        <f>Timing!AD5</f>
        <v>44227</v>
      </c>
      <c r="AE5" s="37">
        <f>Timing!AE5</f>
        <v>44255</v>
      </c>
      <c r="AF5" s="37">
        <f>Timing!AF5</f>
        <v>44286</v>
      </c>
      <c r="AG5" s="37">
        <f>Timing!AG5</f>
        <v>44316</v>
      </c>
      <c r="AH5" s="37">
        <f>Timing!AH5</f>
        <v>44347</v>
      </c>
      <c r="AI5" s="37">
        <f>Timing!AI5</f>
        <v>44377</v>
      </c>
      <c r="AJ5" s="102"/>
      <c r="AK5" s="102"/>
    </row>
    <row r="6" spans="1:37" outlineLevel="1">
      <c r="A6" s="102"/>
      <c r="B6" s="102"/>
      <c r="C6" s="102" t="str">
        <f>Timing!C6</f>
        <v>Start Date</v>
      </c>
      <c r="D6" s="102"/>
      <c r="E6" s="102"/>
      <c r="F6" s="102"/>
      <c r="G6" s="102"/>
      <c r="H6" s="102"/>
      <c r="I6" s="102"/>
      <c r="J6" s="102"/>
      <c r="K6" s="102"/>
      <c r="L6" s="36">
        <f>Timing!L6</f>
        <v>43647</v>
      </c>
      <c r="M6" s="36">
        <f>Timing!M6</f>
        <v>43678</v>
      </c>
      <c r="N6" s="36">
        <f>Timing!N6</f>
        <v>43709</v>
      </c>
      <c r="O6" s="36">
        <f>Timing!O6</f>
        <v>43739</v>
      </c>
      <c r="P6" s="36">
        <f>Timing!P6</f>
        <v>43770</v>
      </c>
      <c r="Q6" s="36">
        <f>Timing!Q6</f>
        <v>43800</v>
      </c>
      <c r="R6" s="36">
        <f>Timing!R6</f>
        <v>43831</v>
      </c>
      <c r="S6" s="36">
        <f>Timing!S6</f>
        <v>43862</v>
      </c>
      <c r="T6" s="36">
        <f>Timing!T6</f>
        <v>43891</v>
      </c>
      <c r="U6" s="36">
        <f>Timing!U6</f>
        <v>43922</v>
      </c>
      <c r="V6" s="36">
        <f>Timing!V6</f>
        <v>43952</v>
      </c>
      <c r="W6" s="36">
        <f>Timing!W6</f>
        <v>43983</v>
      </c>
      <c r="X6" s="36">
        <f>Timing!X6</f>
        <v>44013</v>
      </c>
      <c r="Y6" s="36">
        <f>Timing!Y6</f>
        <v>44044</v>
      </c>
      <c r="Z6" s="36">
        <f>Timing!Z6</f>
        <v>44075</v>
      </c>
      <c r="AA6" s="36">
        <f>Timing!AA6</f>
        <v>44105</v>
      </c>
      <c r="AB6" s="36">
        <f>Timing!AB6</f>
        <v>44136</v>
      </c>
      <c r="AC6" s="36">
        <f>Timing!AC6</f>
        <v>44166</v>
      </c>
      <c r="AD6" s="36">
        <f>Timing!AD6</f>
        <v>44197</v>
      </c>
      <c r="AE6" s="36">
        <f>Timing!AE6</f>
        <v>44228</v>
      </c>
      <c r="AF6" s="36">
        <f>Timing!AF6</f>
        <v>44256</v>
      </c>
      <c r="AG6" s="36">
        <f>Timing!AG6</f>
        <v>44287</v>
      </c>
      <c r="AH6" s="36">
        <f>Timing!AH6</f>
        <v>44317</v>
      </c>
      <c r="AI6" s="36">
        <f>Timing!AI6</f>
        <v>44348</v>
      </c>
      <c r="AJ6" s="102"/>
      <c r="AK6" s="102"/>
    </row>
    <row r="7" spans="1:37" outlineLevel="1">
      <c r="A7" s="102"/>
      <c r="B7" s="102"/>
      <c r="C7" s="102" t="str">
        <f>Timing!C7</f>
        <v>End Date</v>
      </c>
      <c r="D7" s="102"/>
      <c r="E7" s="102"/>
      <c r="F7" s="102"/>
      <c r="G7" s="102"/>
      <c r="H7" s="102"/>
      <c r="I7" s="102"/>
      <c r="J7" s="102"/>
      <c r="K7" s="102"/>
      <c r="L7" s="36">
        <f>Timing!L7</f>
        <v>43677</v>
      </c>
      <c r="M7" s="36">
        <f>Timing!M7</f>
        <v>43708</v>
      </c>
      <c r="N7" s="36">
        <f>Timing!N7</f>
        <v>43738</v>
      </c>
      <c r="O7" s="36">
        <f>Timing!O7</f>
        <v>43769</v>
      </c>
      <c r="P7" s="36">
        <f>Timing!P7</f>
        <v>43799</v>
      </c>
      <c r="Q7" s="36">
        <f>Timing!Q7</f>
        <v>43830</v>
      </c>
      <c r="R7" s="36">
        <f>Timing!R7</f>
        <v>43861</v>
      </c>
      <c r="S7" s="36">
        <f>Timing!S7</f>
        <v>43890</v>
      </c>
      <c r="T7" s="36">
        <f>Timing!T7</f>
        <v>43921</v>
      </c>
      <c r="U7" s="36">
        <f>Timing!U7</f>
        <v>43951</v>
      </c>
      <c r="V7" s="36">
        <f>Timing!V7</f>
        <v>43982</v>
      </c>
      <c r="W7" s="36">
        <f>Timing!W7</f>
        <v>44012</v>
      </c>
      <c r="X7" s="36">
        <f>Timing!X7</f>
        <v>44043</v>
      </c>
      <c r="Y7" s="36">
        <f>Timing!Y7</f>
        <v>44074</v>
      </c>
      <c r="Z7" s="36">
        <f>Timing!Z7</f>
        <v>44104</v>
      </c>
      <c r="AA7" s="36">
        <f>Timing!AA7</f>
        <v>44135</v>
      </c>
      <c r="AB7" s="36">
        <f>Timing!AB7</f>
        <v>44165</v>
      </c>
      <c r="AC7" s="36">
        <f>Timing!AC7</f>
        <v>44196</v>
      </c>
      <c r="AD7" s="36">
        <f>Timing!AD7</f>
        <v>44227</v>
      </c>
      <c r="AE7" s="36">
        <f>Timing!AE7</f>
        <v>44255</v>
      </c>
      <c r="AF7" s="36">
        <f>Timing!AF7</f>
        <v>44286</v>
      </c>
      <c r="AG7" s="36">
        <f>Timing!AG7</f>
        <v>44316</v>
      </c>
      <c r="AH7" s="36">
        <f>Timing!AH7</f>
        <v>44347</v>
      </c>
      <c r="AI7" s="36">
        <f>Timing!AI7</f>
        <v>44377</v>
      </c>
      <c r="AJ7" s="102"/>
      <c r="AK7" s="102"/>
    </row>
    <row r="8" spans="1:37" outlineLevel="1">
      <c r="A8" s="102"/>
      <c r="B8" s="102"/>
      <c r="C8" s="102" t="str">
        <f>Timing!C8</f>
        <v>Number of Days</v>
      </c>
      <c r="D8" s="102"/>
      <c r="E8" s="102"/>
      <c r="F8" s="102"/>
      <c r="G8" s="102"/>
      <c r="H8" s="102"/>
      <c r="I8" s="102"/>
      <c r="J8" s="102"/>
      <c r="K8" s="102"/>
      <c r="L8" s="32">
        <f>Timing!L8</f>
        <v>31</v>
      </c>
      <c r="M8" s="32">
        <f>Timing!M8</f>
        <v>31</v>
      </c>
      <c r="N8" s="32">
        <f>Timing!N8</f>
        <v>30</v>
      </c>
      <c r="O8" s="32">
        <f>Timing!O8</f>
        <v>31</v>
      </c>
      <c r="P8" s="32">
        <f>Timing!P8</f>
        <v>30</v>
      </c>
      <c r="Q8" s="32">
        <f>Timing!Q8</f>
        <v>31</v>
      </c>
      <c r="R8" s="32">
        <f>Timing!R8</f>
        <v>31</v>
      </c>
      <c r="S8" s="32">
        <f>Timing!S8</f>
        <v>29</v>
      </c>
      <c r="T8" s="32">
        <f>Timing!T8</f>
        <v>31</v>
      </c>
      <c r="U8" s="32">
        <f>Timing!U8</f>
        <v>30</v>
      </c>
      <c r="V8" s="32">
        <f>Timing!V8</f>
        <v>31</v>
      </c>
      <c r="W8" s="32">
        <f>Timing!W8</f>
        <v>30</v>
      </c>
      <c r="X8" s="32">
        <f>Timing!X8</f>
        <v>31</v>
      </c>
      <c r="Y8" s="32">
        <f>Timing!Y8</f>
        <v>31</v>
      </c>
      <c r="Z8" s="32">
        <f>Timing!Z8</f>
        <v>30</v>
      </c>
      <c r="AA8" s="32">
        <f>Timing!AA8</f>
        <v>31</v>
      </c>
      <c r="AB8" s="32">
        <f>Timing!AB8</f>
        <v>30</v>
      </c>
      <c r="AC8" s="32">
        <f>Timing!AC8</f>
        <v>31</v>
      </c>
      <c r="AD8" s="32">
        <f>Timing!AD8</f>
        <v>31</v>
      </c>
      <c r="AE8" s="32">
        <f>Timing!AE8</f>
        <v>28</v>
      </c>
      <c r="AF8" s="32">
        <f>Timing!AF8</f>
        <v>31</v>
      </c>
      <c r="AG8" s="32">
        <f>Timing!AG8</f>
        <v>30</v>
      </c>
      <c r="AH8" s="32">
        <f>Timing!AH8</f>
        <v>31</v>
      </c>
      <c r="AI8" s="32">
        <f>Timing!AI8</f>
        <v>30</v>
      </c>
      <c r="AJ8" s="102"/>
      <c r="AK8" s="102"/>
    </row>
    <row r="9" spans="1:37" s="51" customFormat="1" outlineLevel="1">
      <c r="A9" s="102"/>
      <c r="B9" s="102"/>
      <c r="C9" s="102" t="str">
        <f>Timing!C9</f>
        <v>Calendar Year</v>
      </c>
      <c r="D9" s="102"/>
      <c r="E9" s="102"/>
      <c r="F9" s="102"/>
      <c r="G9" s="102"/>
      <c r="H9" s="102"/>
      <c r="I9" s="102"/>
      <c r="J9" s="102"/>
      <c r="K9" s="102"/>
      <c r="L9" s="53">
        <f>Timing!L9</f>
        <v>2019</v>
      </c>
      <c r="M9" s="53">
        <f>Timing!M9</f>
        <v>2019</v>
      </c>
      <c r="N9" s="53">
        <f>Timing!N9</f>
        <v>2019</v>
      </c>
      <c r="O9" s="53">
        <f>Timing!O9</f>
        <v>2019</v>
      </c>
      <c r="P9" s="53">
        <f>Timing!P9</f>
        <v>2019</v>
      </c>
      <c r="Q9" s="53">
        <f>Timing!Q9</f>
        <v>2019</v>
      </c>
      <c r="R9" s="53">
        <f>Timing!R9</f>
        <v>2020</v>
      </c>
      <c r="S9" s="53">
        <f>Timing!S9</f>
        <v>2020</v>
      </c>
      <c r="T9" s="53">
        <f>Timing!T9</f>
        <v>2020</v>
      </c>
      <c r="U9" s="53">
        <f>Timing!U9</f>
        <v>2020</v>
      </c>
      <c r="V9" s="53">
        <f>Timing!V9</f>
        <v>2020</v>
      </c>
      <c r="W9" s="53">
        <f>Timing!W9</f>
        <v>2020</v>
      </c>
      <c r="X9" s="53">
        <f>Timing!X9</f>
        <v>2020</v>
      </c>
      <c r="Y9" s="53">
        <f>Timing!Y9</f>
        <v>2020</v>
      </c>
      <c r="Z9" s="53">
        <f>Timing!Z9</f>
        <v>2020</v>
      </c>
      <c r="AA9" s="53">
        <f>Timing!AA9</f>
        <v>2020</v>
      </c>
      <c r="AB9" s="53">
        <f>Timing!AB9</f>
        <v>2020</v>
      </c>
      <c r="AC9" s="53">
        <f>Timing!AC9</f>
        <v>2020</v>
      </c>
      <c r="AD9" s="53">
        <f>Timing!AD9</f>
        <v>2021</v>
      </c>
      <c r="AE9" s="53">
        <f>Timing!AE9</f>
        <v>2021</v>
      </c>
      <c r="AF9" s="53">
        <f>Timing!AF9</f>
        <v>2021</v>
      </c>
      <c r="AG9" s="53">
        <f>Timing!AG9</f>
        <v>2021</v>
      </c>
      <c r="AH9" s="53">
        <f>Timing!AH9</f>
        <v>2021</v>
      </c>
      <c r="AI9" s="53">
        <f>Timing!AI9</f>
        <v>2021</v>
      </c>
      <c r="AJ9" s="102"/>
      <c r="AK9" s="102"/>
    </row>
    <row r="10" spans="1:37" s="95" customFormat="1" outlineLevel="1">
      <c r="A10" s="102"/>
      <c r="B10" s="102"/>
      <c r="C10" s="102" t="str">
        <f>Timing!C10</f>
        <v>Financial Year</v>
      </c>
      <c r="D10" s="102"/>
      <c r="E10" s="102"/>
      <c r="F10" s="102"/>
      <c r="G10" s="102"/>
      <c r="H10" s="102"/>
      <c r="I10" s="102"/>
      <c r="J10" s="102"/>
      <c r="K10" s="102"/>
      <c r="L10" s="53">
        <f>Timing!L10</f>
        <v>2020</v>
      </c>
      <c r="M10" s="53">
        <f>Timing!M10</f>
        <v>2020</v>
      </c>
      <c r="N10" s="53">
        <f>Timing!N10</f>
        <v>2020</v>
      </c>
      <c r="O10" s="53">
        <f>Timing!O10</f>
        <v>2020</v>
      </c>
      <c r="P10" s="53">
        <f>Timing!P10</f>
        <v>2020</v>
      </c>
      <c r="Q10" s="53">
        <f>Timing!Q10</f>
        <v>2020</v>
      </c>
      <c r="R10" s="53">
        <f>Timing!R10</f>
        <v>2020</v>
      </c>
      <c r="S10" s="53">
        <f>Timing!S10</f>
        <v>2020</v>
      </c>
      <c r="T10" s="53">
        <f>Timing!T10</f>
        <v>2020</v>
      </c>
      <c r="U10" s="53">
        <f>Timing!U10</f>
        <v>2020</v>
      </c>
      <c r="V10" s="53">
        <f>Timing!V10</f>
        <v>2020</v>
      </c>
      <c r="W10" s="53">
        <f>Timing!W10</f>
        <v>2020</v>
      </c>
      <c r="X10" s="53">
        <f>Timing!X10</f>
        <v>2021</v>
      </c>
      <c r="Y10" s="53">
        <f>Timing!Y10</f>
        <v>2021</v>
      </c>
      <c r="Z10" s="53">
        <f>Timing!Z10</f>
        <v>2021</v>
      </c>
      <c r="AA10" s="53">
        <f>Timing!AA10</f>
        <v>2021</v>
      </c>
      <c r="AB10" s="53">
        <f>Timing!AB10</f>
        <v>2021</v>
      </c>
      <c r="AC10" s="53">
        <f>Timing!AC10</f>
        <v>2021</v>
      </c>
      <c r="AD10" s="53">
        <f>Timing!AD10</f>
        <v>2021</v>
      </c>
      <c r="AE10" s="53">
        <f>Timing!AE10</f>
        <v>2021</v>
      </c>
      <c r="AF10" s="53">
        <f>Timing!AF10</f>
        <v>2021</v>
      </c>
      <c r="AG10" s="53">
        <f>Timing!AG10</f>
        <v>2021</v>
      </c>
      <c r="AH10" s="53">
        <f>Timing!AH10</f>
        <v>2021</v>
      </c>
      <c r="AI10" s="53">
        <f>Timing!AI10</f>
        <v>2021</v>
      </c>
      <c r="AJ10" s="102"/>
      <c r="AK10" s="102"/>
    </row>
    <row r="11" spans="1:37" s="95" customFormat="1" outlineLevel="1">
      <c r="A11" s="102"/>
      <c r="B11" s="102"/>
      <c r="C11" s="102" t="str">
        <f>Timing!C11</f>
        <v>Timeline Flag</v>
      </c>
      <c r="D11" s="102"/>
      <c r="E11" s="102"/>
      <c r="F11" s="102"/>
      <c r="G11" s="102"/>
      <c r="H11" s="102"/>
      <c r="I11" s="102"/>
      <c r="J11" s="102"/>
      <c r="K11" s="102"/>
      <c r="L11" s="96" t="str">
        <f>Timing!L11</f>
        <v>Actual</v>
      </c>
      <c r="M11" s="96" t="str">
        <f>Timing!M11</f>
        <v>Actual</v>
      </c>
      <c r="N11" s="96" t="str">
        <f>Timing!N11</f>
        <v>Actual</v>
      </c>
      <c r="O11" s="96" t="str">
        <f>Timing!O11</f>
        <v>Actual</v>
      </c>
      <c r="P11" s="96" t="str">
        <f>Timing!P11</f>
        <v>Actual</v>
      </c>
      <c r="Q11" s="96" t="str">
        <f>Timing!Q11</f>
        <v>Actual</v>
      </c>
      <c r="R11" s="96" t="str">
        <f>Timing!R11</f>
        <v>Actual</v>
      </c>
      <c r="S11" s="96" t="str">
        <f>Timing!S11</f>
        <v>Actual</v>
      </c>
      <c r="T11" s="96" t="str">
        <f>Timing!T11</f>
        <v>Actual</v>
      </c>
      <c r="U11" s="96" t="str">
        <f>Timing!U11</f>
        <v>Actual</v>
      </c>
      <c r="V11" s="96" t="str">
        <f>Timing!V11</f>
        <v>Actual</v>
      </c>
      <c r="W11" s="96" t="str">
        <f>Timing!W11</f>
        <v>Actual</v>
      </c>
      <c r="X11" s="96" t="str">
        <f>Timing!X11</f>
        <v>Forecast</v>
      </c>
      <c r="Y11" s="96" t="str">
        <f>Timing!Y11</f>
        <v>Forecast</v>
      </c>
      <c r="Z11" s="96" t="str">
        <f>Timing!Z11</f>
        <v>Forecast</v>
      </c>
      <c r="AA11" s="96" t="str">
        <f>Timing!AA11</f>
        <v>Forecast</v>
      </c>
      <c r="AB11" s="96" t="str">
        <f>Timing!AB11</f>
        <v>Forecast</v>
      </c>
      <c r="AC11" s="96" t="str">
        <f>Timing!AC11</f>
        <v>Forecast</v>
      </c>
      <c r="AD11" s="96" t="str">
        <f>Timing!AD11</f>
        <v>Forecast</v>
      </c>
      <c r="AE11" s="96" t="str">
        <f>Timing!AE11</f>
        <v>Forecast</v>
      </c>
      <c r="AF11" s="96" t="str">
        <f>Timing!AF11</f>
        <v>Forecast</v>
      </c>
      <c r="AG11" s="96" t="str">
        <f>Timing!AG11</f>
        <v>Forecast</v>
      </c>
      <c r="AH11" s="96" t="str">
        <f>Timing!AH11</f>
        <v>Forecast</v>
      </c>
      <c r="AI11" s="96" t="str">
        <f>Timing!AI11</f>
        <v>Forecast</v>
      </c>
      <c r="AJ11" s="102"/>
      <c r="AK11" s="102"/>
    </row>
    <row r="12" spans="1:37" outlineLevel="1">
      <c r="A12" s="102"/>
      <c r="B12" s="102"/>
      <c r="C12" s="102" t="str">
        <f>Timing!C12</f>
        <v>Counter</v>
      </c>
      <c r="D12" s="102"/>
      <c r="E12" s="102"/>
      <c r="F12" s="102"/>
      <c r="G12" s="102"/>
      <c r="H12" s="102"/>
      <c r="I12" s="102"/>
      <c r="J12" s="102"/>
      <c r="K12" s="102"/>
      <c r="L12" s="53">
        <f>Timing!L12</f>
        <v>1</v>
      </c>
      <c r="M12" s="53">
        <f>Timing!M12</f>
        <v>2</v>
      </c>
      <c r="N12" s="53">
        <f>Timing!N12</f>
        <v>3</v>
      </c>
      <c r="O12" s="53">
        <f>Timing!O12</f>
        <v>4</v>
      </c>
      <c r="P12" s="53">
        <f>Timing!P12</f>
        <v>5</v>
      </c>
      <c r="Q12" s="53">
        <f>Timing!Q12</f>
        <v>6</v>
      </c>
      <c r="R12" s="53">
        <f>Timing!R12</f>
        <v>7</v>
      </c>
      <c r="S12" s="53">
        <f>Timing!S12</f>
        <v>8</v>
      </c>
      <c r="T12" s="53">
        <f>Timing!T12</f>
        <v>9</v>
      </c>
      <c r="U12" s="53">
        <f>Timing!U12</f>
        <v>10</v>
      </c>
      <c r="V12" s="53">
        <f>Timing!V12</f>
        <v>11</v>
      </c>
      <c r="W12" s="53">
        <f>Timing!W12</f>
        <v>12</v>
      </c>
      <c r="X12" s="53">
        <f>Timing!X12</f>
        <v>13</v>
      </c>
      <c r="Y12" s="53">
        <f>Timing!Y12</f>
        <v>14</v>
      </c>
      <c r="Z12" s="53">
        <f>Timing!Z12</f>
        <v>15</v>
      </c>
      <c r="AA12" s="53">
        <f>Timing!AA12</f>
        <v>16</v>
      </c>
      <c r="AB12" s="53">
        <f>Timing!AB12</f>
        <v>17</v>
      </c>
      <c r="AC12" s="53">
        <f>Timing!AC12</f>
        <v>18</v>
      </c>
      <c r="AD12" s="53">
        <f>Timing!AD12</f>
        <v>19</v>
      </c>
      <c r="AE12" s="53">
        <f>Timing!AE12</f>
        <v>20</v>
      </c>
      <c r="AF12" s="53">
        <f>Timing!AF12</f>
        <v>21</v>
      </c>
      <c r="AG12" s="53">
        <f>Timing!AG12</f>
        <v>22</v>
      </c>
      <c r="AH12" s="53">
        <f>Timing!AH12</f>
        <v>23</v>
      </c>
      <c r="AI12" s="53">
        <f>Timing!AI12</f>
        <v>24</v>
      </c>
      <c r="AJ12" s="102"/>
      <c r="AK12" s="102"/>
    </row>
    <row r="13" spans="1:37">
      <c r="A13" s="101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</row>
    <row r="14" spans="1:37" ht="16.5" thickBot="1">
      <c r="A14" s="102"/>
      <c r="B14" s="41">
        <f>MAX($B$13:$B13)+1</f>
        <v>1</v>
      </c>
      <c r="C14" s="39" t="s">
        <v>40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102"/>
      <c r="AK14" s="102"/>
    </row>
    <row r="15" spans="1:37" ht="12.75" customHeight="1" outlineLevel="1" thickTop="1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</row>
    <row r="16" spans="1:37" s="51" customFormat="1" ht="16.5" customHeight="1" outlineLevel="1">
      <c r="A16" s="102"/>
      <c r="B16" s="102"/>
      <c r="C16" s="3" t="s">
        <v>163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</row>
    <row r="17" spans="1:37" s="51" customFormat="1" ht="12" customHeight="1" outlineLevel="2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</row>
    <row r="18" spans="1:37" s="51" customFormat="1" ht="11.25" customHeight="1" outlineLevel="2">
      <c r="A18" s="102"/>
      <c r="B18" s="102"/>
      <c r="C18" s="102"/>
      <c r="D18" s="102"/>
      <c r="E18" s="102" t="s">
        <v>163</v>
      </c>
      <c r="F18" s="102"/>
      <c r="G18" s="102"/>
      <c r="H18" s="52" t="s">
        <v>85</v>
      </c>
      <c r="I18" s="102"/>
      <c r="J18" s="102"/>
      <c r="K18" s="102"/>
      <c r="L18" s="53">
        <f t="shared" ref="L18:AI18" si="0">L10</f>
        <v>2020</v>
      </c>
      <c r="M18" s="53">
        <f t="shared" si="0"/>
        <v>2020</v>
      </c>
      <c r="N18" s="53">
        <f t="shared" si="0"/>
        <v>2020</v>
      </c>
      <c r="O18" s="53">
        <f t="shared" si="0"/>
        <v>2020</v>
      </c>
      <c r="P18" s="53">
        <f t="shared" si="0"/>
        <v>2020</v>
      </c>
      <c r="Q18" s="53">
        <f t="shared" si="0"/>
        <v>2020</v>
      </c>
      <c r="R18" s="53">
        <f t="shared" si="0"/>
        <v>2020</v>
      </c>
      <c r="S18" s="53">
        <f t="shared" si="0"/>
        <v>2020</v>
      </c>
      <c r="T18" s="53">
        <f t="shared" si="0"/>
        <v>2020</v>
      </c>
      <c r="U18" s="53">
        <f t="shared" si="0"/>
        <v>2020</v>
      </c>
      <c r="V18" s="53">
        <f t="shared" si="0"/>
        <v>2020</v>
      </c>
      <c r="W18" s="53">
        <f t="shared" si="0"/>
        <v>2020</v>
      </c>
      <c r="X18" s="53">
        <f t="shared" si="0"/>
        <v>2021</v>
      </c>
      <c r="Y18" s="53">
        <f t="shared" si="0"/>
        <v>2021</v>
      </c>
      <c r="Z18" s="53">
        <f t="shared" si="0"/>
        <v>2021</v>
      </c>
      <c r="AA18" s="53">
        <f t="shared" si="0"/>
        <v>2021</v>
      </c>
      <c r="AB18" s="53">
        <f t="shared" si="0"/>
        <v>2021</v>
      </c>
      <c r="AC18" s="53">
        <f t="shared" si="0"/>
        <v>2021</v>
      </c>
      <c r="AD18" s="53">
        <f t="shared" si="0"/>
        <v>2021</v>
      </c>
      <c r="AE18" s="53">
        <f t="shared" si="0"/>
        <v>2021</v>
      </c>
      <c r="AF18" s="53">
        <f t="shared" si="0"/>
        <v>2021</v>
      </c>
      <c r="AG18" s="53">
        <f t="shared" si="0"/>
        <v>2021</v>
      </c>
      <c r="AH18" s="53">
        <f t="shared" si="0"/>
        <v>2021</v>
      </c>
      <c r="AI18" s="53">
        <f t="shared" si="0"/>
        <v>2021</v>
      </c>
      <c r="AJ18" s="102"/>
      <c r="AK18" s="102"/>
    </row>
    <row r="19" spans="1:37" s="51" customFormat="1" ht="11.25" customHeight="1" outlineLevel="2">
      <c r="A19" s="102"/>
      <c r="B19" s="102"/>
      <c r="C19" s="102"/>
      <c r="D19" s="102"/>
      <c r="E19" s="102" t="s">
        <v>165</v>
      </c>
      <c r="F19" s="102"/>
      <c r="G19" s="102"/>
      <c r="H19" s="52" t="s">
        <v>85</v>
      </c>
      <c r="I19" s="102"/>
      <c r="J19" s="102"/>
      <c r="K19" s="102"/>
      <c r="L19" s="53">
        <f>(MONTH(DATE(L18,2,29))=2)*1</f>
        <v>1</v>
      </c>
      <c r="M19" s="53">
        <f t="shared" ref="M19:AI19" si="1">(MONTH(DATE(M18,2,29))=2)*1</f>
        <v>1</v>
      </c>
      <c r="N19" s="53">
        <f t="shared" si="1"/>
        <v>1</v>
      </c>
      <c r="O19" s="53">
        <f t="shared" si="1"/>
        <v>1</v>
      </c>
      <c r="P19" s="53">
        <f t="shared" si="1"/>
        <v>1</v>
      </c>
      <c r="Q19" s="53">
        <f t="shared" si="1"/>
        <v>1</v>
      </c>
      <c r="R19" s="53">
        <f t="shared" si="1"/>
        <v>1</v>
      </c>
      <c r="S19" s="53">
        <f t="shared" si="1"/>
        <v>1</v>
      </c>
      <c r="T19" s="53">
        <f t="shared" si="1"/>
        <v>1</v>
      </c>
      <c r="U19" s="53">
        <f t="shared" si="1"/>
        <v>1</v>
      </c>
      <c r="V19" s="53">
        <f t="shared" si="1"/>
        <v>1</v>
      </c>
      <c r="W19" s="53">
        <f t="shared" si="1"/>
        <v>1</v>
      </c>
      <c r="X19" s="53">
        <f t="shared" si="1"/>
        <v>0</v>
      </c>
      <c r="Y19" s="53">
        <f t="shared" si="1"/>
        <v>0</v>
      </c>
      <c r="Z19" s="53">
        <f t="shared" si="1"/>
        <v>0</v>
      </c>
      <c r="AA19" s="53">
        <f t="shared" si="1"/>
        <v>0</v>
      </c>
      <c r="AB19" s="53">
        <f t="shared" si="1"/>
        <v>0</v>
      </c>
      <c r="AC19" s="53">
        <f t="shared" si="1"/>
        <v>0</v>
      </c>
      <c r="AD19" s="53">
        <f t="shared" si="1"/>
        <v>0</v>
      </c>
      <c r="AE19" s="53">
        <f t="shared" si="1"/>
        <v>0</v>
      </c>
      <c r="AF19" s="53">
        <f t="shared" si="1"/>
        <v>0</v>
      </c>
      <c r="AG19" s="53">
        <f t="shared" si="1"/>
        <v>0</v>
      </c>
      <c r="AH19" s="53">
        <f t="shared" si="1"/>
        <v>0</v>
      </c>
      <c r="AI19" s="53">
        <f t="shared" si="1"/>
        <v>0</v>
      </c>
      <c r="AJ19" s="102"/>
      <c r="AK19" s="102"/>
    </row>
    <row r="20" spans="1:37" s="51" customFormat="1" ht="12" customHeight="1" outlineLevel="2">
      <c r="A20" s="102"/>
      <c r="B20" s="102"/>
      <c r="C20" s="102"/>
      <c r="D20" s="102"/>
      <c r="E20" s="102" t="s">
        <v>164</v>
      </c>
      <c r="F20" s="102"/>
      <c r="G20" s="102"/>
      <c r="H20" s="52" t="s">
        <v>85</v>
      </c>
      <c r="I20" s="102"/>
      <c r="J20" s="102"/>
      <c r="K20" s="102"/>
      <c r="L20" s="53">
        <f>IF(L19=1,366,365)</f>
        <v>366</v>
      </c>
      <c r="M20" s="53">
        <f t="shared" ref="M20:AI20" si="2">IF(M19=1,366,365)</f>
        <v>366</v>
      </c>
      <c r="N20" s="53">
        <f t="shared" si="2"/>
        <v>366</v>
      </c>
      <c r="O20" s="53">
        <f t="shared" si="2"/>
        <v>366</v>
      </c>
      <c r="P20" s="53">
        <f t="shared" si="2"/>
        <v>366</v>
      </c>
      <c r="Q20" s="53">
        <f t="shared" si="2"/>
        <v>366</v>
      </c>
      <c r="R20" s="53">
        <f t="shared" si="2"/>
        <v>366</v>
      </c>
      <c r="S20" s="53">
        <f t="shared" si="2"/>
        <v>366</v>
      </c>
      <c r="T20" s="53">
        <f t="shared" si="2"/>
        <v>366</v>
      </c>
      <c r="U20" s="53">
        <f t="shared" si="2"/>
        <v>366</v>
      </c>
      <c r="V20" s="53">
        <f t="shared" si="2"/>
        <v>366</v>
      </c>
      <c r="W20" s="53">
        <f t="shared" si="2"/>
        <v>366</v>
      </c>
      <c r="X20" s="53">
        <f t="shared" si="2"/>
        <v>365</v>
      </c>
      <c r="Y20" s="53">
        <f t="shared" si="2"/>
        <v>365</v>
      </c>
      <c r="Z20" s="53">
        <f t="shared" si="2"/>
        <v>365</v>
      </c>
      <c r="AA20" s="53">
        <f t="shared" si="2"/>
        <v>365</v>
      </c>
      <c r="AB20" s="53">
        <f t="shared" si="2"/>
        <v>365</v>
      </c>
      <c r="AC20" s="53">
        <f t="shared" si="2"/>
        <v>365</v>
      </c>
      <c r="AD20" s="53">
        <f t="shared" si="2"/>
        <v>365</v>
      </c>
      <c r="AE20" s="53">
        <f t="shared" si="2"/>
        <v>365</v>
      </c>
      <c r="AF20" s="53">
        <f t="shared" si="2"/>
        <v>365</v>
      </c>
      <c r="AG20" s="53">
        <f t="shared" si="2"/>
        <v>365</v>
      </c>
      <c r="AH20" s="53">
        <f t="shared" si="2"/>
        <v>365</v>
      </c>
      <c r="AI20" s="53">
        <f t="shared" si="2"/>
        <v>365</v>
      </c>
      <c r="AJ20" s="102"/>
      <c r="AK20" s="102"/>
    </row>
    <row r="21" spans="1:37" s="93" customFormat="1" ht="12" customHeight="1" outlineLevel="2">
      <c r="A21" s="102"/>
      <c r="B21" s="102"/>
      <c r="C21" s="102"/>
      <c r="D21" s="102"/>
      <c r="E21" s="102" t="s">
        <v>244</v>
      </c>
      <c r="F21" s="102"/>
      <c r="G21" s="102"/>
      <c r="H21" s="52" t="s">
        <v>85</v>
      </c>
      <c r="I21" s="102"/>
      <c r="J21" s="102"/>
      <c r="K21" s="99">
        <f>Timing!$H$29</f>
        <v>2020</v>
      </c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</row>
    <row r="22" spans="1:37" s="93" customFormat="1" ht="12" customHeight="1" outlineLevel="2">
      <c r="A22" s="102"/>
      <c r="B22" s="102"/>
      <c r="C22" s="102"/>
      <c r="D22" s="102"/>
      <c r="E22" s="102" t="s">
        <v>245</v>
      </c>
      <c r="F22" s="102"/>
      <c r="G22" s="102"/>
      <c r="H22" s="52" t="s">
        <v>85</v>
      </c>
      <c r="I22" s="102"/>
      <c r="J22" s="102"/>
      <c r="K22" s="99">
        <f>Timing!$H$30</f>
        <v>2021</v>
      </c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</row>
    <row r="23" spans="1:37" s="51" customFormat="1" ht="12" customHeight="1" outlineLevel="2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</row>
    <row r="24" spans="1:37" ht="16.5" customHeight="1" outlineLevel="1">
      <c r="A24" s="102"/>
      <c r="B24" s="102"/>
      <c r="C24" s="3" t="s">
        <v>154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</row>
    <row r="25" spans="1:37" ht="12" customHeight="1" outlineLevel="2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</row>
    <row r="26" spans="1:37" ht="15" customHeight="1" outlineLevel="2">
      <c r="A26" s="102"/>
      <c r="B26" s="102"/>
      <c r="C26" s="102"/>
      <c r="D26" s="4" t="s">
        <v>155</v>
      </c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</row>
    <row r="27" spans="1:37" ht="12" customHeight="1" outlineLevel="3">
      <c r="A27" s="102"/>
      <c r="B27" s="102"/>
      <c r="C27" s="102"/>
      <c r="D27" s="102"/>
      <c r="E27" s="102"/>
      <c r="F27" s="102"/>
      <c r="G27" s="102"/>
      <c r="H27" s="102"/>
      <c r="I27" s="102"/>
      <c r="J27" s="103">
        <f>$K$21</f>
        <v>2020</v>
      </c>
      <c r="K27" s="103">
        <f>$K$22</f>
        <v>2021</v>
      </c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</row>
    <row r="28" spans="1:37" ht="12" customHeight="1" outlineLevel="3">
      <c r="A28" s="102"/>
      <c r="B28" s="102"/>
      <c r="C28" s="102"/>
      <c r="D28" s="102"/>
      <c r="E28" s="102" t="s">
        <v>156</v>
      </c>
      <c r="F28" s="102"/>
      <c r="G28" s="102"/>
      <c r="H28" s="52" t="str">
        <f>Currency</f>
        <v>$000</v>
      </c>
      <c r="I28" s="102"/>
      <c r="J28" s="59">
        <v>33000</v>
      </c>
      <c r="K28" s="59">
        <v>32250</v>
      </c>
      <c r="L28" s="63">
        <f t="shared" ref="L28:AI28" si="3">LOOKUP(L$10,$J$27:$K$27,$J28:$K28)/Months_in_Year</f>
        <v>2750</v>
      </c>
      <c r="M28" s="63">
        <f t="shared" si="3"/>
        <v>2750</v>
      </c>
      <c r="N28" s="63">
        <f t="shared" si="3"/>
        <v>2750</v>
      </c>
      <c r="O28" s="63">
        <f t="shared" si="3"/>
        <v>2750</v>
      </c>
      <c r="P28" s="63">
        <f t="shared" si="3"/>
        <v>2750</v>
      </c>
      <c r="Q28" s="63">
        <f t="shared" si="3"/>
        <v>2750</v>
      </c>
      <c r="R28" s="63">
        <f t="shared" si="3"/>
        <v>2750</v>
      </c>
      <c r="S28" s="63">
        <f t="shared" si="3"/>
        <v>2750</v>
      </c>
      <c r="T28" s="63">
        <f t="shared" si="3"/>
        <v>2750</v>
      </c>
      <c r="U28" s="63">
        <f t="shared" si="3"/>
        <v>2750</v>
      </c>
      <c r="V28" s="63">
        <f t="shared" si="3"/>
        <v>2750</v>
      </c>
      <c r="W28" s="63">
        <f t="shared" si="3"/>
        <v>2750</v>
      </c>
      <c r="X28" s="63">
        <f t="shared" si="3"/>
        <v>2687.5</v>
      </c>
      <c r="Y28" s="63">
        <f t="shared" si="3"/>
        <v>2687.5</v>
      </c>
      <c r="Z28" s="63">
        <f t="shared" si="3"/>
        <v>2687.5</v>
      </c>
      <c r="AA28" s="63">
        <f t="shared" si="3"/>
        <v>2687.5</v>
      </c>
      <c r="AB28" s="63">
        <f t="shared" si="3"/>
        <v>2687.5</v>
      </c>
      <c r="AC28" s="63">
        <f t="shared" si="3"/>
        <v>2687.5</v>
      </c>
      <c r="AD28" s="63">
        <f t="shared" si="3"/>
        <v>2687.5</v>
      </c>
      <c r="AE28" s="63">
        <f t="shared" si="3"/>
        <v>2687.5</v>
      </c>
      <c r="AF28" s="63">
        <f t="shared" si="3"/>
        <v>2687.5</v>
      </c>
      <c r="AG28" s="63">
        <f t="shared" si="3"/>
        <v>2687.5</v>
      </c>
      <c r="AH28" s="63">
        <f t="shared" si="3"/>
        <v>2687.5</v>
      </c>
      <c r="AI28" s="63">
        <f t="shared" si="3"/>
        <v>2687.5</v>
      </c>
      <c r="AJ28" s="102"/>
      <c r="AK28" s="102"/>
    </row>
    <row r="29" spans="1:37" ht="12" customHeight="1" outlineLevel="3">
      <c r="A29" s="102"/>
      <c r="B29" s="102"/>
      <c r="C29" s="102"/>
      <c r="D29" s="102"/>
      <c r="E29" s="102" t="s">
        <v>162</v>
      </c>
      <c r="F29" s="102"/>
      <c r="G29" s="102"/>
      <c r="H29" s="52" t="s">
        <v>85</v>
      </c>
      <c r="I29" s="102"/>
      <c r="J29" s="59">
        <v>40</v>
      </c>
      <c r="K29" s="59">
        <v>40</v>
      </c>
      <c r="L29" s="63">
        <f>LOOKUP(L$10,$J$27:$K$27,$J29:$K29)</f>
        <v>40</v>
      </c>
      <c r="M29" s="63">
        <f t="shared" ref="M29:AI29" si="4">LOOKUP(M$10,$J$27:$K$27,$J29:$K29)</f>
        <v>40</v>
      </c>
      <c r="N29" s="63">
        <f t="shared" si="4"/>
        <v>40</v>
      </c>
      <c r="O29" s="63">
        <f t="shared" si="4"/>
        <v>40</v>
      </c>
      <c r="P29" s="63">
        <f t="shared" si="4"/>
        <v>40</v>
      </c>
      <c r="Q29" s="63">
        <f t="shared" si="4"/>
        <v>40</v>
      </c>
      <c r="R29" s="63">
        <f t="shared" si="4"/>
        <v>40</v>
      </c>
      <c r="S29" s="63">
        <f t="shared" si="4"/>
        <v>40</v>
      </c>
      <c r="T29" s="63">
        <f t="shared" si="4"/>
        <v>40</v>
      </c>
      <c r="U29" s="63">
        <f t="shared" si="4"/>
        <v>40</v>
      </c>
      <c r="V29" s="63">
        <f t="shared" si="4"/>
        <v>40</v>
      </c>
      <c r="W29" s="63">
        <f t="shared" si="4"/>
        <v>40</v>
      </c>
      <c r="X29" s="63">
        <f t="shared" si="4"/>
        <v>40</v>
      </c>
      <c r="Y29" s="63">
        <f t="shared" si="4"/>
        <v>40</v>
      </c>
      <c r="Z29" s="63">
        <f t="shared" si="4"/>
        <v>40</v>
      </c>
      <c r="AA29" s="63">
        <f t="shared" si="4"/>
        <v>40</v>
      </c>
      <c r="AB29" s="63">
        <f t="shared" si="4"/>
        <v>40</v>
      </c>
      <c r="AC29" s="63">
        <f t="shared" si="4"/>
        <v>40</v>
      </c>
      <c r="AD29" s="63">
        <f t="shared" si="4"/>
        <v>40</v>
      </c>
      <c r="AE29" s="63">
        <f t="shared" si="4"/>
        <v>40</v>
      </c>
      <c r="AF29" s="63">
        <f t="shared" si="4"/>
        <v>40</v>
      </c>
      <c r="AG29" s="63">
        <f t="shared" si="4"/>
        <v>40</v>
      </c>
      <c r="AH29" s="63">
        <f t="shared" si="4"/>
        <v>40</v>
      </c>
      <c r="AI29" s="63">
        <f t="shared" si="4"/>
        <v>40</v>
      </c>
      <c r="AJ29" s="102"/>
      <c r="AK29" s="102"/>
    </row>
    <row r="30" spans="1:37" ht="12" customHeight="1" outlineLevel="3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</row>
    <row r="31" spans="1:37" ht="12" customHeight="1" outlineLevel="2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</row>
    <row r="32" spans="1:37" ht="16.5" customHeight="1" outlineLevel="1">
      <c r="A32" s="102"/>
      <c r="B32" s="102"/>
      <c r="C32" s="3" t="s">
        <v>157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</row>
    <row r="33" spans="1:37" ht="12" customHeight="1" outlineLevel="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</row>
    <row r="34" spans="1:37" ht="15" customHeight="1" outlineLevel="2">
      <c r="A34" s="102"/>
      <c r="B34" s="102"/>
      <c r="C34" s="102"/>
      <c r="D34" s="4" t="s">
        <v>88</v>
      </c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</row>
    <row r="35" spans="1:37" ht="12" customHeight="1" outlineLevel="3">
      <c r="A35" s="102"/>
      <c r="B35" s="102"/>
      <c r="C35" s="102"/>
      <c r="D35" s="102"/>
      <c r="E35" s="102"/>
      <c r="F35" s="102"/>
      <c r="G35" s="102"/>
      <c r="H35" s="102"/>
      <c r="I35" s="102"/>
      <c r="J35" s="103">
        <f>$K$21</f>
        <v>2020</v>
      </c>
      <c r="K35" s="103">
        <f>$K$22</f>
        <v>2021</v>
      </c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</row>
    <row r="36" spans="1:37" ht="12" customHeight="1" outlineLevel="3">
      <c r="A36" s="102"/>
      <c r="B36" s="102"/>
      <c r="C36" s="102"/>
      <c r="D36" s="102"/>
      <c r="E36" s="102" t="s">
        <v>158</v>
      </c>
      <c r="F36" s="102"/>
      <c r="G36" s="102"/>
      <c r="H36" s="52" t="s">
        <v>92</v>
      </c>
      <c r="I36" s="102"/>
      <c r="J36" s="60">
        <v>0.38</v>
      </c>
      <c r="K36" s="60">
        <v>0.4</v>
      </c>
      <c r="L36" s="104">
        <f t="shared" ref="L36:AA37" si="5">LOOKUP(L$10,$J$27:$K$27,$J36:$K36)</f>
        <v>0.38</v>
      </c>
      <c r="M36" s="104">
        <f t="shared" si="5"/>
        <v>0.38</v>
      </c>
      <c r="N36" s="104">
        <f t="shared" si="5"/>
        <v>0.38</v>
      </c>
      <c r="O36" s="104">
        <f t="shared" si="5"/>
        <v>0.38</v>
      </c>
      <c r="P36" s="104">
        <f t="shared" si="5"/>
        <v>0.38</v>
      </c>
      <c r="Q36" s="104">
        <f t="shared" si="5"/>
        <v>0.38</v>
      </c>
      <c r="R36" s="104">
        <f t="shared" si="5"/>
        <v>0.38</v>
      </c>
      <c r="S36" s="104">
        <f t="shared" si="5"/>
        <v>0.38</v>
      </c>
      <c r="T36" s="104">
        <f t="shared" si="5"/>
        <v>0.38</v>
      </c>
      <c r="U36" s="104">
        <f t="shared" si="5"/>
        <v>0.38</v>
      </c>
      <c r="V36" s="104">
        <f t="shared" si="5"/>
        <v>0.38</v>
      </c>
      <c r="W36" s="104">
        <f t="shared" si="5"/>
        <v>0.38</v>
      </c>
      <c r="X36" s="104">
        <f t="shared" si="5"/>
        <v>0.4</v>
      </c>
      <c r="Y36" s="104">
        <f t="shared" si="5"/>
        <v>0.4</v>
      </c>
      <c r="Z36" s="104">
        <f t="shared" si="5"/>
        <v>0.4</v>
      </c>
      <c r="AA36" s="104">
        <f t="shared" si="5"/>
        <v>0.4</v>
      </c>
      <c r="AB36" s="104">
        <f t="shared" ref="N36:AI37" si="6">LOOKUP(AB$10,$J$27:$K$27,$J36:$K36)</f>
        <v>0.4</v>
      </c>
      <c r="AC36" s="104">
        <f t="shared" si="6"/>
        <v>0.4</v>
      </c>
      <c r="AD36" s="104">
        <f t="shared" si="6"/>
        <v>0.4</v>
      </c>
      <c r="AE36" s="104">
        <f t="shared" si="6"/>
        <v>0.4</v>
      </c>
      <c r="AF36" s="104">
        <f t="shared" si="6"/>
        <v>0.4</v>
      </c>
      <c r="AG36" s="104">
        <f t="shared" si="6"/>
        <v>0.4</v>
      </c>
      <c r="AH36" s="104">
        <f t="shared" si="6"/>
        <v>0.4</v>
      </c>
      <c r="AI36" s="104">
        <f t="shared" si="6"/>
        <v>0.4</v>
      </c>
      <c r="AJ36" s="102"/>
      <c r="AK36" s="102"/>
    </row>
    <row r="37" spans="1:37" ht="12" customHeight="1" outlineLevel="3">
      <c r="A37" s="102"/>
      <c r="B37" s="102"/>
      <c r="C37" s="102"/>
      <c r="D37" s="102"/>
      <c r="E37" s="102" t="s">
        <v>161</v>
      </c>
      <c r="F37" s="102"/>
      <c r="G37" s="102"/>
      <c r="H37" s="52" t="s">
        <v>85</v>
      </c>
      <c r="I37" s="102"/>
      <c r="J37" s="59">
        <v>36</v>
      </c>
      <c r="K37" s="59">
        <v>37</v>
      </c>
      <c r="L37" s="63">
        <f t="shared" si="5"/>
        <v>36</v>
      </c>
      <c r="M37" s="63">
        <f t="shared" si="5"/>
        <v>36</v>
      </c>
      <c r="N37" s="63">
        <f t="shared" si="6"/>
        <v>36</v>
      </c>
      <c r="O37" s="63">
        <f t="shared" si="6"/>
        <v>36</v>
      </c>
      <c r="P37" s="63">
        <f t="shared" si="6"/>
        <v>36</v>
      </c>
      <c r="Q37" s="63">
        <f t="shared" si="6"/>
        <v>36</v>
      </c>
      <c r="R37" s="63">
        <f t="shared" si="6"/>
        <v>36</v>
      </c>
      <c r="S37" s="63">
        <f t="shared" si="6"/>
        <v>36</v>
      </c>
      <c r="T37" s="63">
        <f t="shared" si="6"/>
        <v>36</v>
      </c>
      <c r="U37" s="63">
        <f t="shared" si="6"/>
        <v>36</v>
      </c>
      <c r="V37" s="63">
        <f t="shared" si="6"/>
        <v>36</v>
      </c>
      <c r="W37" s="63">
        <f t="shared" si="6"/>
        <v>36</v>
      </c>
      <c r="X37" s="63">
        <f t="shared" si="6"/>
        <v>37</v>
      </c>
      <c r="Y37" s="63">
        <f t="shared" si="6"/>
        <v>37</v>
      </c>
      <c r="Z37" s="63">
        <f t="shared" si="6"/>
        <v>37</v>
      </c>
      <c r="AA37" s="63">
        <f t="shared" si="6"/>
        <v>37</v>
      </c>
      <c r="AB37" s="63">
        <f t="shared" si="6"/>
        <v>37</v>
      </c>
      <c r="AC37" s="63">
        <f t="shared" si="6"/>
        <v>37</v>
      </c>
      <c r="AD37" s="63">
        <f t="shared" si="6"/>
        <v>37</v>
      </c>
      <c r="AE37" s="63">
        <f t="shared" si="6"/>
        <v>37</v>
      </c>
      <c r="AF37" s="63">
        <f t="shared" si="6"/>
        <v>37</v>
      </c>
      <c r="AG37" s="63">
        <f t="shared" si="6"/>
        <v>37</v>
      </c>
      <c r="AH37" s="63">
        <f t="shared" si="6"/>
        <v>37</v>
      </c>
      <c r="AI37" s="63">
        <f t="shared" si="6"/>
        <v>37</v>
      </c>
      <c r="AJ37" s="102"/>
      <c r="AK37" s="102"/>
    </row>
    <row r="38" spans="1:37" ht="12" customHeight="1" outlineLevel="3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</row>
    <row r="39" spans="1:37" ht="12" customHeight="1" outlineLevel="2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</row>
    <row r="40" spans="1:37" ht="16.5" customHeight="1" outlineLevel="1">
      <c r="A40" s="102"/>
      <c r="B40" s="102"/>
      <c r="C40" s="3" t="s">
        <v>176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</row>
    <row r="41" spans="1:37" ht="12" customHeight="1" outlineLevel="2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</row>
    <row r="42" spans="1:37" s="51" customFormat="1" ht="15" customHeight="1" outlineLevel="2">
      <c r="A42" s="102"/>
      <c r="B42" s="102"/>
      <c r="C42" s="102"/>
      <c r="D42" s="4" t="s">
        <v>176</v>
      </c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</row>
    <row r="43" spans="1:37" s="51" customFormat="1" ht="12" customHeight="1" outlineLevel="3">
      <c r="A43" s="102"/>
      <c r="B43" s="102"/>
      <c r="C43" s="102"/>
      <c r="D43" s="102"/>
      <c r="E43" s="102"/>
      <c r="F43" s="102"/>
      <c r="G43" s="102"/>
      <c r="H43" s="102"/>
      <c r="I43" s="102"/>
      <c r="J43" s="103">
        <f>$K$21</f>
        <v>2020</v>
      </c>
      <c r="K43" s="103">
        <f>$K$22</f>
        <v>2021</v>
      </c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</row>
    <row r="44" spans="1:37" ht="12" customHeight="1" outlineLevel="3">
      <c r="A44" s="102"/>
      <c r="B44" s="102"/>
      <c r="C44" s="102"/>
      <c r="D44" s="102"/>
      <c r="E44" s="102" t="s">
        <v>96</v>
      </c>
      <c r="F44" s="102"/>
      <c r="G44" s="102"/>
      <c r="H44" s="52" t="str">
        <f>Currency</f>
        <v>$000</v>
      </c>
      <c r="I44" s="102"/>
      <c r="J44" s="59">
        <v>5600</v>
      </c>
      <c r="K44" s="59">
        <v>5700</v>
      </c>
      <c r="L44" s="63">
        <f t="shared" ref="L44:U46" si="7">LOOKUP(L$10,$J$27:$K$27,$J44:$K44)/Months_in_Year</f>
        <v>466.66666666666669</v>
      </c>
      <c r="M44" s="63">
        <f t="shared" si="7"/>
        <v>466.66666666666669</v>
      </c>
      <c r="N44" s="63">
        <f t="shared" si="7"/>
        <v>466.66666666666669</v>
      </c>
      <c r="O44" s="63">
        <f t="shared" si="7"/>
        <v>466.66666666666669</v>
      </c>
      <c r="P44" s="63">
        <f t="shared" si="7"/>
        <v>466.66666666666669</v>
      </c>
      <c r="Q44" s="63">
        <f t="shared" si="7"/>
        <v>466.66666666666669</v>
      </c>
      <c r="R44" s="63">
        <f t="shared" si="7"/>
        <v>466.66666666666669</v>
      </c>
      <c r="S44" s="63">
        <f t="shared" si="7"/>
        <v>466.66666666666669</v>
      </c>
      <c r="T44" s="63">
        <f t="shared" si="7"/>
        <v>466.66666666666669</v>
      </c>
      <c r="U44" s="63">
        <f t="shared" si="7"/>
        <v>466.66666666666669</v>
      </c>
      <c r="V44" s="63">
        <f t="shared" ref="V44:AI46" si="8">LOOKUP(V$10,$J$27:$K$27,$J44:$K44)/Months_in_Year</f>
        <v>466.66666666666669</v>
      </c>
      <c r="W44" s="63">
        <f t="shared" si="8"/>
        <v>466.66666666666669</v>
      </c>
      <c r="X44" s="63">
        <f t="shared" si="8"/>
        <v>475</v>
      </c>
      <c r="Y44" s="63">
        <f t="shared" si="8"/>
        <v>475</v>
      </c>
      <c r="Z44" s="63">
        <f t="shared" si="8"/>
        <v>475</v>
      </c>
      <c r="AA44" s="63">
        <f t="shared" si="8"/>
        <v>475</v>
      </c>
      <c r="AB44" s="63">
        <f t="shared" si="8"/>
        <v>475</v>
      </c>
      <c r="AC44" s="63">
        <f t="shared" si="8"/>
        <v>475</v>
      </c>
      <c r="AD44" s="63">
        <f t="shared" si="8"/>
        <v>475</v>
      </c>
      <c r="AE44" s="63">
        <f t="shared" si="8"/>
        <v>475</v>
      </c>
      <c r="AF44" s="63">
        <f t="shared" si="8"/>
        <v>475</v>
      </c>
      <c r="AG44" s="63">
        <f t="shared" si="8"/>
        <v>475</v>
      </c>
      <c r="AH44" s="63">
        <f t="shared" si="8"/>
        <v>475</v>
      </c>
      <c r="AI44" s="63">
        <f t="shared" si="8"/>
        <v>475</v>
      </c>
      <c r="AJ44" s="102"/>
      <c r="AK44" s="102"/>
    </row>
    <row r="45" spans="1:37" ht="12" customHeight="1" outlineLevel="3">
      <c r="A45" s="102"/>
      <c r="B45" s="102"/>
      <c r="C45" s="102"/>
      <c r="D45" s="102"/>
      <c r="E45" s="102" t="s">
        <v>159</v>
      </c>
      <c r="F45" s="102"/>
      <c r="G45" s="102"/>
      <c r="H45" s="52" t="str">
        <f>Currency</f>
        <v>$000</v>
      </c>
      <c r="I45" s="102"/>
      <c r="J45" s="59">
        <v>212</v>
      </c>
      <c r="K45" s="59">
        <v>216</v>
      </c>
      <c r="L45" s="63">
        <f t="shared" si="7"/>
        <v>17.666666666666668</v>
      </c>
      <c r="M45" s="63">
        <f t="shared" si="7"/>
        <v>17.666666666666668</v>
      </c>
      <c r="N45" s="63">
        <f t="shared" si="7"/>
        <v>17.666666666666668</v>
      </c>
      <c r="O45" s="63">
        <f t="shared" si="7"/>
        <v>17.666666666666668</v>
      </c>
      <c r="P45" s="63">
        <f t="shared" si="7"/>
        <v>17.666666666666668</v>
      </c>
      <c r="Q45" s="63">
        <f t="shared" si="7"/>
        <v>17.666666666666668</v>
      </c>
      <c r="R45" s="63">
        <f t="shared" si="7"/>
        <v>17.666666666666668</v>
      </c>
      <c r="S45" s="63">
        <f t="shared" si="7"/>
        <v>17.666666666666668</v>
      </c>
      <c r="T45" s="63">
        <f t="shared" si="7"/>
        <v>17.666666666666668</v>
      </c>
      <c r="U45" s="63">
        <f t="shared" si="7"/>
        <v>17.666666666666668</v>
      </c>
      <c r="V45" s="63">
        <f t="shared" si="8"/>
        <v>17.666666666666668</v>
      </c>
      <c r="W45" s="63">
        <f t="shared" si="8"/>
        <v>17.666666666666668</v>
      </c>
      <c r="X45" s="63">
        <f t="shared" si="8"/>
        <v>18</v>
      </c>
      <c r="Y45" s="63">
        <f t="shared" si="8"/>
        <v>18</v>
      </c>
      <c r="Z45" s="63">
        <f t="shared" si="8"/>
        <v>18</v>
      </c>
      <c r="AA45" s="63">
        <f t="shared" si="8"/>
        <v>18</v>
      </c>
      <c r="AB45" s="63">
        <f t="shared" si="8"/>
        <v>18</v>
      </c>
      <c r="AC45" s="63">
        <f t="shared" si="8"/>
        <v>18</v>
      </c>
      <c r="AD45" s="63">
        <f t="shared" si="8"/>
        <v>18</v>
      </c>
      <c r="AE45" s="63">
        <f t="shared" si="8"/>
        <v>18</v>
      </c>
      <c r="AF45" s="63">
        <f t="shared" si="8"/>
        <v>18</v>
      </c>
      <c r="AG45" s="63">
        <f t="shared" si="8"/>
        <v>18</v>
      </c>
      <c r="AH45" s="63">
        <f t="shared" si="8"/>
        <v>18</v>
      </c>
      <c r="AI45" s="63">
        <f t="shared" si="8"/>
        <v>18</v>
      </c>
      <c r="AJ45" s="102"/>
      <c r="AK45" s="102"/>
    </row>
    <row r="46" spans="1:37" ht="12" customHeight="1" outlineLevel="3">
      <c r="A46" s="102"/>
      <c r="B46" s="102"/>
      <c r="C46" s="102"/>
      <c r="D46" s="102"/>
      <c r="E46" s="102" t="s">
        <v>160</v>
      </c>
      <c r="F46" s="102"/>
      <c r="G46" s="102"/>
      <c r="H46" s="52" t="str">
        <f>Currency</f>
        <v>$000</v>
      </c>
      <c r="I46" s="102"/>
      <c r="J46" s="59">
        <v>6500</v>
      </c>
      <c r="K46" s="59">
        <v>6500</v>
      </c>
      <c r="L46" s="63">
        <f t="shared" si="7"/>
        <v>541.66666666666663</v>
      </c>
      <c r="M46" s="63">
        <f t="shared" si="7"/>
        <v>541.66666666666663</v>
      </c>
      <c r="N46" s="63">
        <f t="shared" si="7"/>
        <v>541.66666666666663</v>
      </c>
      <c r="O46" s="63">
        <f t="shared" si="7"/>
        <v>541.66666666666663</v>
      </c>
      <c r="P46" s="63">
        <f t="shared" si="7"/>
        <v>541.66666666666663</v>
      </c>
      <c r="Q46" s="63">
        <f t="shared" si="7"/>
        <v>541.66666666666663</v>
      </c>
      <c r="R46" s="63">
        <f t="shared" si="7"/>
        <v>541.66666666666663</v>
      </c>
      <c r="S46" s="63">
        <f t="shared" si="7"/>
        <v>541.66666666666663</v>
      </c>
      <c r="T46" s="63">
        <f t="shared" si="7"/>
        <v>541.66666666666663</v>
      </c>
      <c r="U46" s="63">
        <f t="shared" si="7"/>
        <v>541.66666666666663</v>
      </c>
      <c r="V46" s="63">
        <f t="shared" si="8"/>
        <v>541.66666666666663</v>
      </c>
      <c r="W46" s="63">
        <f t="shared" si="8"/>
        <v>541.66666666666663</v>
      </c>
      <c r="X46" s="63">
        <f t="shared" si="8"/>
        <v>541.66666666666663</v>
      </c>
      <c r="Y46" s="63">
        <f t="shared" si="8"/>
        <v>541.66666666666663</v>
      </c>
      <c r="Z46" s="63">
        <f t="shared" si="8"/>
        <v>541.66666666666663</v>
      </c>
      <c r="AA46" s="63">
        <f t="shared" si="8"/>
        <v>541.66666666666663</v>
      </c>
      <c r="AB46" s="63">
        <f t="shared" si="8"/>
        <v>541.66666666666663</v>
      </c>
      <c r="AC46" s="63">
        <f t="shared" si="8"/>
        <v>541.66666666666663</v>
      </c>
      <c r="AD46" s="63">
        <f t="shared" si="8"/>
        <v>541.66666666666663</v>
      </c>
      <c r="AE46" s="63">
        <f t="shared" si="8"/>
        <v>541.66666666666663</v>
      </c>
      <c r="AF46" s="63">
        <f t="shared" si="8"/>
        <v>541.66666666666663</v>
      </c>
      <c r="AG46" s="63">
        <f t="shared" si="8"/>
        <v>541.66666666666663</v>
      </c>
      <c r="AH46" s="63">
        <f t="shared" si="8"/>
        <v>541.66666666666663</v>
      </c>
      <c r="AI46" s="63">
        <f t="shared" si="8"/>
        <v>541.66666666666663</v>
      </c>
      <c r="AJ46" s="102"/>
      <c r="AK46" s="102"/>
    </row>
    <row r="47" spans="1:37" ht="12" customHeight="1" outlineLevel="3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</row>
    <row r="48" spans="1:37" ht="12" customHeight="1" outlineLevel="2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</row>
    <row r="49" spans="1:37" ht="16.5" customHeight="1" outlineLevel="1">
      <c r="A49" s="102"/>
      <c r="B49" s="102"/>
      <c r="C49" s="3" t="s">
        <v>148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</row>
    <row r="50" spans="1:37" ht="12" customHeight="1" outlineLevel="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</row>
    <row r="51" spans="1:37" s="92" customFormat="1" ht="15" customHeight="1" outlineLevel="2">
      <c r="A51" s="102"/>
      <c r="B51" s="102"/>
      <c r="C51" s="102"/>
      <c r="D51" s="4" t="s">
        <v>148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</row>
    <row r="52" spans="1:37" s="92" customFormat="1" ht="12" customHeight="1" outlineLevel="3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</row>
    <row r="53" spans="1:37" ht="12" customHeight="1" outlineLevel="3">
      <c r="A53" s="102"/>
      <c r="B53" s="102"/>
      <c r="C53" s="102"/>
      <c r="D53" s="102"/>
      <c r="E53" s="102" t="s">
        <v>265</v>
      </c>
      <c r="F53" s="102"/>
      <c r="G53" s="52"/>
      <c r="H53" s="52" t="str">
        <f>Currency</f>
        <v>$000</v>
      </c>
      <c r="I53" s="102"/>
      <c r="J53" s="102"/>
      <c r="K53" s="102"/>
      <c r="L53" s="59">
        <v>75</v>
      </c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>
        <v>106.35616438356146</v>
      </c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102"/>
      <c r="AK53" s="102"/>
    </row>
    <row r="54" spans="1:37" ht="12" customHeight="1" outlineLevel="3">
      <c r="A54" s="102"/>
      <c r="B54" s="102"/>
      <c r="C54" s="102"/>
      <c r="D54" s="102"/>
      <c r="E54" s="102" t="s">
        <v>149</v>
      </c>
      <c r="F54" s="102"/>
      <c r="G54" s="52"/>
      <c r="H54" s="52" t="str">
        <f>Currency</f>
        <v>$000</v>
      </c>
      <c r="I54" s="102"/>
      <c r="J54" s="102"/>
      <c r="K54" s="102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102"/>
      <c r="AK54" s="102"/>
    </row>
    <row r="55" spans="1:37" ht="12" customHeight="1" outlineLevel="3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</row>
    <row r="56" spans="1:37" ht="12" customHeight="1" outlineLevel="2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</row>
    <row r="57" spans="1:37" ht="16.5" customHeight="1" outlineLevel="1">
      <c r="A57" s="102"/>
      <c r="B57" s="102"/>
      <c r="C57" s="3" t="s">
        <v>101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</row>
    <row r="58" spans="1:37" ht="12" customHeight="1" outlineLevel="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</row>
    <row r="59" spans="1:37" ht="15" customHeight="1" outlineLevel="2">
      <c r="A59" s="102"/>
      <c r="B59" s="102"/>
      <c r="C59" s="102"/>
      <c r="D59" s="4" t="s">
        <v>103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</row>
    <row r="60" spans="1:37" ht="12" customHeight="1" outlineLevel="3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</row>
    <row r="61" spans="1:37" ht="12" customHeight="1" outlineLevel="3">
      <c r="A61" s="102"/>
      <c r="B61" s="102"/>
      <c r="C61" s="102"/>
      <c r="D61" s="102"/>
      <c r="E61" s="102" t="s">
        <v>166</v>
      </c>
      <c r="F61" s="102"/>
      <c r="G61" s="102"/>
      <c r="H61" s="52" t="str">
        <f>Currency</f>
        <v>$000</v>
      </c>
      <c r="I61" s="102"/>
      <c r="J61" s="102"/>
      <c r="K61" s="123">
        <f>K151</f>
        <v>0</v>
      </c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</row>
    <row r="62" spans="1:37" s="51" customFormat="1" ht="12" customHeight="1" outlineLevel="3">
      <c r="A62" s="102"/>
      <c r="B62" s="102"/>
      <c r="C62" s="102"/>
      <c r="D62" s="102"/>
      <c r="E62" s="102" t="s">
        <v>167</v>
      </c>
      <c r="F62" s="102"/>
      <c r="G62" s="102"/>
      <c r="H62" s="52" t="str">
        <f>Currency</f>
        <v>$000</v>
      </c>
      <c r="I62" s="102"/>
      <c r="J62" s="102"/>
      <c r="K62" s="10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102"/>
      <c r="AK62" s="102"/>
    </row>
    <row r="63" spans="1:37" ht="12" customHeight="1" outlineLevel="3">
      <c r="A63" s="102"/>
      <c r="B63" s="102"/>
      <c r="C63" s="102"/>
      <c r="D63" s="102"/>
      <c r="E63" s="102"/>
      <c r="F63" s="102"/>
      <c r="G63" s="102"/>
      <c r="H63" s="5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</row>
    <row r="64" spans="1:37" ht="12" customHeight="1" outlineLevel="3">
      <c r="A64" s="102"/>
      <c r="B64" s="102"/>
      <c r="C64" s="102"/>
      <c r="D64" s="102"/>
      <c r="E64" s="102" t="s">
        <v>106</v>
      </c>
      <c r="F64" s="102"/>
      <c r="G64" s="102"/>
      <c r="H64" s="52" t="s">
        <v>85</v>
      </c>
      <c r="I64" s="102"/>
      <c r="J64" s="102"/>
      <c r="K64" s="59">
        <v>5</v>
      </c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</row>
    <row r="65" spans="1:37" s="51" customFormat="1" ht="12" customHeight="1" outlineLevel="3">
      <c r="A65" s="102"/>
      <c r="B65" s="102"/>
      <c r="C65" s="102"/>
      <c r="D65" s="102"/>
      <c r="E65" s="102" t="s">
        <v>168</v>
      </c>
      <c r="F65" s="102"/>
      <c r="G65" s="102"/>
      <c r="H65" s="52" t="s">
        <v>92</v>
      </c>
      <c r="I65" s="102"/>
      <c r="J65" s="102"/>
      <c r="K65" s="62">
        <f>IF(K64=0,,1/K64)</f>
        <v>0.2</v>
      </c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</row>
    <row r="66" spans="1:37" s="51" customFormat="1" ht="12" customHeight="1" outlineLevel="3">
      <c r="A66" s="102"/>
      <c r="B66" s="102"/>
      <c r="C66" s="102"/>
      <c r="D66" s="102"/>
      <c r="E66" s="102" t="s">
        <v>117</v>
      </c>
      <c r="F66" s="102"/>
      <c r="G66" s="102"/>
      <c r="H66" s="52" t="s">
        <v>92</v>
      </c>
      <c r="I66" s="102"/>
      <c r="J66" s="102"/>
      <c r="K66" s="62">
        <f>K65/Months_in_Year</f>
        <v>1.6666666666666666E-2</v>
      </c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</row>
    <row r="67" spans="1:37" s="51" customFormat="1" ht="12" customHeight="1" outlineLevel="3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</row>
    <row r="68" spans="1:37" s="51" customFormat="1" ht="12" customHeight="1" outlineLevel="3">
      <c r="A68" s="102"/>
      <c r="B68" s="102"/>
      <c r="C68" s="102"/>
      <c r="D68" s="102"/>
      <c r="E68" s="102" t="s">
        <v>254</v>
      </c>
      <c r="F68" s="102"/>
      <c r="G68" s="102"/>
      <c r="H68" s="52" t="s">
        <v>85</v>
      </c>
      <c r="I68" s="102"/>
      <c r="J68" s="102"/>
      <c r="K68" s="59">
        <v>4</v>
      </c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</row>
    <row r="69" spans="1:37" s="51" customFormat="1" ht="12" customHeight="1" outlineLevel="3">
      <c r="A69" s="102"/>
      <c r="B69" s="102"/>
      <c r="C69" s="102"/>
      <c r="D69" s="102"/>
      <c r="E69" s="102" t="s">
        <v>168</v>
      </c>
      <c r="F69" s="102"/>
      <c r="G69" s="102"/>
      <c r="H69" s="52" t="s">
        <v>92</v>
      </c>
      <c r="I69" s="102"/>
      <c r="J69" s="102"/>
      <c r="K69" s="62">
        <f>IF(K68=0,,1/K68)</f>
        <v>0.25</v>
      </c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</row>
    <row r="70" spans="1:37" s="51" customFormat="1" ht="12" customHeight="1" outlineLevel="3">
      <c r="A70" s="102"/>
      <c r="B70" s="102"/>
      <c r="C70" s="102"/>
      <c r="D70" s="102"/>
      <c r="E70" s="102" t="s">
        <v>117</v>
      </c>
      <c r="F70" s="102"/>
      <c r="G70" s="102"/>
      <c r="H70" s="52" t="s">
        <v>92</v>
      </c>
      <c r="I70" s="102"/>
      <c r="J70" s="102"/>
      <c r="K70" s="62">
        <f>K69/Months_in_Year</f>
        <v>2.0833333333333332E-2</v>
      </c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</row>
    <row r="71" spans="1:37" s="51" customFormat="1" ht="12" customHeight="1" outlineLevel="3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</row>
    <row r="72" spans="1:37" ht="15" customHeight="1" outlineLevel="2">
      <c r="A72" s="102"/>
      <c r="B72" s="102"/>
      <c r="C72" s="102"/>
      <c r="D72" s="4" t="s">
        <v>119</v>
      </c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</row>
    <row r="73" spans="1:37" ht="12" customHeight="1" outlineLevel="3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</row>
    <row r="74" spans="1:37" ht="12" customHeight="1" outlineLevel="3">
      <c r="A74" s="102"/>
      <c r="B74" s="102"/>
      <c r="C74" s="102"/>
      <c r="D74" s="102"/>
      <c r="E74" s="102" t="s">
        <v>119</v>
      </c>
      <c r="F74" s="102"/>
      <c r="G74" s="102"/>
      <c r="H74" s="52" t="str">
        <f>Currency</f>
        <v>$000</v>
      </c>
      <c r="I74" s="102"/>
      <c r="J74" s="102"/>
      <c r="K74" s="10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102"/>
      <c r="AK74" s="102"/>
    </row>
    <row r="75" spans="1:37" ht="12" customHeight="1" outlineLevel="3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</row>
    <row r="76" spans="1:37" ht="12" customHeight="1" outlineLevel="2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</row>
    <row r="77" spans="1:37" ht="16.5" customHeight="1" outlineLevel="1">
      <c r="A77" s="102"/>
      <c r="B77" s="102"/>
      <c r="C77" s="3" t="s">
        <v>120</v>
      </c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</row>
    <row r="78" spans="1:37" ht="12" customHeight="1" outlineLevel="2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</row>
    <row r="79" spans="1:37" ht="15" customHeight="1" outlineLevel="2">
      <c r="A79" s="102"/>
      <c r="B79" s="102"/>
      <c r="C79" s="102"/>
      <c r="D79" s="4" t="s">
        <v>121</v>
      </c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</row>
    <row r="80" spans="1:37" ht="12" customHeight="1" outlineLevel="3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</row>
    <row r="81" spans="1:37" s="51" customFormat="1" ht="12" customHeight="1" outlineLevel="3">
      <c r="A81" s="102"/>
      <c r="B81" s="102"/>
      <c r="C81" s="102"/>
      <c r="D81" s="102"/>
      <c r="E81" s="102" t="s">
        <v>173</v>
      </c>
      <c r="F81" s="102"/>
      <c r="G81" s="102"/>
      <c r="H81" s="52" t="str">
        <f>Currency</f>
        <v>$000</v>
      </c>
      <c r="I81" s="102"/>
      <c r="J81" s="102"/>
      <c r="K81" s="102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102"/>
      <c r="AK81" s="102"/>
    </row>
    <row r="82" spans="1:37" s="51" customFormat="1" ht="12" customHeight="1" outlineLevel="3">
      <c r="A82" s="102"/>
      <c r="B82" s="102"/>
      <c r="C82" s="102"/>
      <c r="D82" s="102"/>
      <c r="E82" s="102"/>
      <c r="F82" s="102"/>
      <c r="G82" s="102"/>
      <c r="H82" s="5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</row>
    <row r="83" spans="1:37" s="51" customFormat="1" ht="12" customHeight="1" outlineLevel="3">
      <c r="A83" s="102"/>
      <c r="B83" s="102"/>
      <c r="C83" s="102"/>
      <c r="D83" s="102"/>
      <c r="E83" s="102"/>
      <c r="F83" s="102"/>
      <c r="G83" s="102"/>
      <c r="H83" s="52"/>
      <c r="I83" s="102"/>
      <c r="J83" s="103">
        <f>$K$21</f>
        <v>2020</v>
      </c>
      <c r="K83" s="103">
        <f>$K$22</f>
        <v>2021</v>
      </c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</row>
    <row r="84" spans="1:37" s="51" customFormat="1" ht="12" customHeight="1" outlineLevel="3">
      <c r="A84" s="102"/>
      <c r="B84" s="102"/>
      <c r="C84" s="102"/>
      <c r="D84" s="102"/>
      <c r="E84" s="102" t="s">
        <v>172</v>
      </c>
      <c r="F84" s="102"/>
      <c r="G84" s="102"/>
      <c r="H84" s="52" t="s">
        <v>92</v>
      </c>
      <c r="I84" s="102"/>
      <c r="J84" s="66">
        <v>0.15</v>
      </c>
      <c r="K84" s="66">
        <v>0.15</v>
      </c>
      <c r="L84" s="105">
        <f t="shared" ref="L84:AI84" si="9">LOOKUP(L$10,$J$27:$K$27,$J84:$K84)/Months_in_Year</f>
        <v>1.2499999999999999E-2</v>
      </c>
      <c r="M84" s="105">
        <f t="shared" si="9"/>
        <v>1.2499999999999999E-2</v>
      </c>
      <c r="N84" s="105">
        <f t="shared" si="9"/>
        <v>1.2499999999999999E-2</v>
      </c>
      <c r="O84" s="105">
        <f t="shared" si="9"/>
        <v>1.2499999999999999E-2</v>
      </c>
      <c r="P84" s="105">
        <f t="shared" si="9"/>
        <v>1.2499999999999999E-2</v>
      </c>
      <c r="Q84" s="105">
        <f t="shared" si="9"/>
        <v>1.2499999999999999E-2</v>
      </c>
      <c r="R84" s="105">
        <f t="shared" si="9"/>
        <v>1.2499999999999999E-2</v>
      </c>
      <c r="S84" s="105">
        <f t="shared" si="9"/>
        <v>1.2499999999999999E-2</v>
      </c>
      <c r="T84" s="105">
        <f t="shared" si="9"/>
        <v>1.2499999999999999E-2</v>
      </c>
      <c r="U84" s="105">
        <f t="shared" si="9"/>
        <v>1.2499999999999999E-2</v>
      </c>
      <c r="V84" s="105">
        <f t="shared" si="9"/>
        <v>1.2499999999999999E-2</v>
      </c>
      <c r="W84" s="105">
        <f t="shared" si="9"/>
        <v>1.2499999999999999E-2</v>
      </c>
      <c r="X84" s="105">
        <f t="shared" si="9"/>
        <v>1.2499999999999999E-2</v>
      </c>
      <c r="Y84" s="105">
        <f t="shared" si="9"/>
        <v>1.2499999999999999E-2</v>
      </c>
      <c r="Z84" s="105">
        <f t="shared" si="9"/>
        <v>1.2499999999999999E-2</v>
      </c>
      <c r="AA84" s="105">
        <f t="shared" si="9"/>
        <v>1.2499999999999999E-2</v>
      </c>
      <c r="AB84" s="105">
        <f t="shared" si="9"/>
        <v>1.2499999999999999E-2</v>
      </c>
      <c r="AC84" s="105">
        <f t="shared" si="9"/>
        <v>1.2499999999999999E-2</v>
      </c>
      <c r="AD84" s="105">
        <f t="shared" si="9"/>
        <v>1.2499999999999999E-2</v>
      </c>
      <c r="AE84" s="105">
        <f t="shared" si="9"/>
        <v>1.2499999999999999E-2</v>
      </c>
      <c r="AF84" s="105">
        <f t="shared" si="9"/>
        <v>1.2499999999999999E-2</v>
      </c>
      <c r="AG84" s="105">
        <f t="shared" si="9"/>
        <v>1.2499999999999999E-2</v>
      </c>
      <c r="AH84" s="105">
        <f t="shared" si="9"/>
        <v>1.2499999999999999E-2</v>
      </c>
      <c r="AI84" s="105">
        <f t="shared" si="9"/>
        <v>1.2499999999999999E-2</v>
      </c>
      <c r="AJ84" s="102"/>
      <c r="AK84" s="102"/>
    </row>
    <row r="85" spans="1:37" ht="12" customHeight="1" outlineLevel="3">
      <c r="A85" s="102"/>
      <c r="B85" s="102"/>
      <c r="C85" s="102"/>
      <c r="D85" s="102"/>
      <c r="E85" s="102"/>
      <c r="F85" s="102"/>
      <c r="G85" s="102"/>
      <c r="H85" s="102"/>
      <c r="I85" s="102"/>
      <c r="J85" s="64"/>
      <c r="K85" s="64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</row>
    <row r="86" spans="1:37" ht="15" customHeight="1" outlineLevel="2">
      <c r="A86" s="102"/>
      <c r="B86" s="102"/>
      <c r="C86" s="102"/>
      <c r="D86" s="4" t="s">
        <v>128</v>
      </c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</row>
    <row r="87" spans="1:37" s="51" customFormat="1" ht="12" customHeight="1" outlineLevel="3">
      <c r="A87" s="102"/>
      <c r="B87" s="102"/>
      <c r="C87" s="102"/>
      <c r="D87" s="102"/>
      <c r="E87" s="102"/>
      <c r="F87" s="102"/>
      <c r="G87" s="102"/>
      <c r="H87" s="102"/>
      <c r="I87" s="102"/>
      <c r="J87" s="103">
        <f>$K$21</f>
        <v>2020</v>
      </c>
      <c r="K87" s="103">
        <f>$K$22</f>
        <v>2021</v>
      </c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</row>
    <row r="88" spans="1:37" s="51" customFormat="1" ht="12" customHeight="1" outlineLevel="3">
      <c r="A88" s="102"/>
      <c r="B88" s="102"/>
      <c r="C88" s="102"/>
      <c r="D88" s="102"/>
      <c r="E88" s="102" t="s">
        <v>255</v>
      </c>
      <c r="F88" s="102"/>
      <c r="G88" s="102"/>
      <c r="H88" s="52" t="s">
        <v>92</v>
      </c>
      <c r="I88" s="102"/>
      <c r="J88" s="66">
        <v>0.04</v>
      </c>
      <c r="K88" s="66">
        <v>0.04</v>
      </c>
      <c r="L88" s="105">
        <f t="shared" ref="L88:AI88" si="10">LOOKUP(L$10,$J$27:$K$27,$J88:$K88)/Months_in_Year</f>
        <v>3.3333333333333335E-3</v>
      </c>
      <c r="M88" s="105">
        <f t="shared" si="10"/>
        <v>3.3333333333333335E-3</v>
      </c>
      <c r="N88" s="105">
        <f t="shared" si="10"/>
        <v>3.3333333333333335E-3</v>
      </c>
      <c r="O88" s="105">
        <f t="shared" si="10"/>
        <v>3.3333333333333335E-3</v>
      </c>
      <c r="P88" s="105">
        <f t="shared" si="10"/>
        <v>3.3333333333333335E-3</v>
      </c>
      <c r="Q88" s="105">
        <f t="shared" si="10"/>
        <v>3.3333333333333335E-3</v>
      </c>
      <c r="R88" s="105">
        <f t="shared" si="10"/>
        <v>3.3333333333333335E-3</v>
      </c>
      <c r="S88" s="105">
        <f t="shared" si="10"/>
        <v>3.3333333333333335E-3</v>
      </c>
      <c r="T88" s="105">
        <f t="shared" si="10"/>
        <v>3.3333333333333335E-3</v>
      </c>
      <c r="U88" s="105">
        <f t="shared" si="10"/>
        <v>3.3333333333333335E-3</v>
      </c>
      <c r="V88" s="105">
        <f t="shared" si="10"/>
        <v>3.3333333333333335E-3</v>
      </c>
      <c r="W88" s="105">
        <f t="shared" si="10"/>
        <v>3.3333333333333335E-3</v>
      </c>
      <c r="X88" s="105">
        <f t="shared" si="10"/>
        <v>3.3333333333333335E-3</v>
      </c>
      <c r="Y88" s="105">
        <f t="shared" si="10"/>
        <v>3.3333333333333335E-3</v>
      </c>
      <c r="Z88" s="105">
        <f t="shared" si="10"/>
        <v>3.3333333333333335E-3</v>
      </c>
      <c r="AA88" s="105">
        <f t="shared" si="10"/>
        <v>3.3333333333333335E-3</v>
      </c>
      <c r="AB88" s="105">
        <f t="shared" si="10"/>
        <v>3.3333333333333335E-3</v>
      </c>
      <c r="AC88" s="105">
        <f t="shared" si="10"/>
        <v>3.3333333333333335E-3</v>
      </c>
      <c r="AD88" s="105">
        <f t="shared" si="10"/>
        <v>3.3333333333333335E-3</v>
      </c>
      <c r="AE88" s="105">
        <f t="shared" si="10"/>
        <v>3.3333333333333335E-3</v>
      </c>
      <c r="AF88" s="105">
        <f t="shared" si="10"/>
        <v>3.3333333333333335E-3</v>
      </c>
      <c r="AG88" s="105">
        <f t="shared" si="10"/>
        <v>3.3333333333333335E-3</v>
      </c>
      <c r="AH88" s="105">
        <f t="shared" si="10"/>
        <v>3.3333333333333335E-3</v>
      </c>
      <c r="AI88" s="105">
        <f t="shared" si="10"/>
        <v>3.3333333333333335E-3</v>
      </c>
      <c r="AJ88" s="102"/>
      <c r="AK88" s="102"/>
    </row>
    <row r="89" spans="1:37" ht="12" customHeight="1" outlineLevel="3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</row>
    <row r="90" spans="1:37" s="51" customFormat="1" ht="12" customHeight="1" outlineLevel="2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</row>
    <row r="91" spans="1:37" ht="16.5" customHeight="1" outlineLevel="1">
      <c r="A91" s="102"/>
      <c r="B91" s="102"/>
      <c r="C91" s="3" t="s">
        <v>169</v>
      </c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</row>
    <row r="92" spans="1:37" ht="12" customHeight="1" outlineLevel="2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</row>
    <row r="93" spans="1:37" ht="15" customHeight="1" outlineLevel="2">
      <c r="A93" s="102"/>
      <c r="B93" s="102"/>
      <c r="C93" s="102"/>
      <c r="D93" s="4" t="s">
        <v>140</v>
      </c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</row>
    <row r="94" spans="1:37" ht="12" customHeight="1" outlineLevel="3">
      <c r="A94" s="102"/>
      <c r="B94" s="102"/>
      <c r="C94" s="102"/>
      <c r="D94" s="102"/>
      <c r="E94" s="102"/>
      <c r="F94" s="102"/>
      <c r="G94" s="102"/>
      <c r="H94" s="102"/>
      <c r="I94" s="102"/>
      <c r="J94" s="103">
        <f>$K$21</f>
        <v>2020</v>
      </c>
      <c r="K94" s="103">
        <f>$K$22</f>
        <v>2021</v>
      </c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</row>
    <row r="95" spans="1:37" s="51" customFormat="1" ht="12" customHeight="1" outlineLevel="3">
      <c r="A95" s="102"/>
      <c r="B95" s="102"/>
      <c r="C95" s="102"/>
      <c r="D95" s="102"/>
      <c r="E95" s="102" t="s">
        <v>256</v>
      </c>
      <c r="F95" s="102"/>
      <c r="G95" s="102"/>
      <c r="H95" s="52" t="s">
        <v>92</v>
      </c>
      <c r="I95" s="102"/>
      <c r="J95" s="66">
        <v>1.4999999999999999E-2</v>
      </c>
      <c r="K95" s="66">
        <v>1.4999999999999999E-2</v>
      </c>
      <c r="L95" s="105">
        <f t="shared" ref="L95:AI95" si="11">LOOKUP(L$10,$J$27:$K$27,$J95:$K95)/Months_in_Year</f>
        <v>1.25E-3</v>
      </c>
      <c r="M95" s="105">
        <f t="shared" si="11"/>
        <v>1.25E-3</v>
      </c>
      <c r="N95" s="105">
        <f t="shared" si="11"/>
        <v>1.25E-3</v>
      </c>
      <c r="O95" s="105">
        <f t="shared" si="11"/>
        <v>1.25E-3</v>
      </c>
      <c r="P95" s="105">
        <f t="shared" si="11"/>
        <v>1.25E-3</v>
      </c>
      <c r="Q95" s="105">
        <f t="shared" si="11"/>
        <v>1.25E-3</v>
      </c>
      <c r="R95" s="105">
        <f t="shared" si="11"/>
        <v>1.25E-3</v>
      </c>
      <c r="S95" s="105">
        <f t="shared" si="11"/>
        <v>1.25E-3</v>
      </c>
      <c r="T95" s="105">
        <f t="shared" si="11"/>
        <v>1.25E-3</v>
      </c>
      <c r="U95" s="105">
        <f t="shared" si="11"/>
        <v>1.25E-3</v>
      </c>
      <c r="V95" s="105">
        <f t="shared" si="11"/>
        <v>1.25E-3</v>
      </c>
      <c r="W95" s="105">
        <f t="shared" si="11"/>
        <v>1.25E-3</v>
      </c>
      <c r="X95" s="105">
        <f t="shared" si="11"/>
        <v>1.25E-3</v>
      </c>
      <c r="Y95" s="105">
        <f t="shared" si="11"/>
        <v>1.25E-3</v>
      </c>
      <c r="Z95" s="105">
        <f t="shared" si="11"/>
        <v>1.25E-3</v>
      </c>
      <c r="AA95" s="105">
        <f t="shared" si="11"/>
        <v>1.25E-3</v>
      </c>
      <c r="AB95" s="105">
        <f t="shared" si="11"/>
        <v>1.25E-3</v>
      </c>
      <c r="AC95" s="105">
        <f t="shared" si="11"/>
        <v>1.25E-3</v>
      </c>
      <c r="AD95" s="105">
        <f t="shared" si="11"/>
        <v>1.25E-3</v>
      </c>
      <c r="AE95" s="105">
        <f t="shared" si="11"/>
        <v>1.25E-3</v>
      </c>
      <c r="AF95" s="105">
        <f t="shared" si="11"/>
        <v>1.25E-3</v>
      </c>
      <c r="AG95" s="105">
        <f t="shared" si="11"/>
        <v>1.25E-3</v>
      </c>
      <c r="AH95" s="105">
        <f t="shared" si="11"/>
        <v>1.25E-3</v>
      </c>
      <c r="AI95" s="105">
        <f t="shared" si="11"/>
        <v>1.25E-3</v>
      </c>
      <c r="AJ95" s="102"/>
      <c r="AK95" s="102"/>
    </row>
    <row r="96" spans="1:37" ht="12" customHeight="1" outlineLevel="3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</row>
    <row r="97" spans="1:37" s="51" customFormat="1" ht="12" customHeight="1" outlineLevel="2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</row>
    <row r="98" spans="1:37" ht="16.5" customHeight="1" outlineLevel="1">
      <c r="A98" s="102"/>
      <c r="B98" s="102"/>
      <c r="C98" s="3" t="s">
        <v>170</v>
      </c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</row>
    <row r="99" spans="1:37" ht="12" customHeight="1" outlineLevel="2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</row>
    <row r="100" spans="1:37" ht="15" customHeight="1" outlineLevel="2">
      <c r="A100" s="102"/>
      <c r="B100" s="102"/>
      <c r="C100" s="102"/>
      <c r="D100" s="4" t="s">
        <v>171</v>
      </c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</row>
    <row r="101" spans="1:37" ht="12" customHeight="1" outlineLevel="3">
      <c r="A101" s="102"/>
      <c r="B101" s="102"/>
      <c r="C101" s="102"/>
      <c r="D101" s="102"/>
      <c r="E101" s="102"/>
      <c r="F101" s="102"/>
      <c r="G101" s="102"/>
      <c r="H101" s="102"/>
      <c r="I101" s="102"/>
      <c r="J101" s="103">
        <f>$K$21</f>
        <v>2020</v>
      </c>
      <c r="K101" s="103">
        <f>$K$22</f>
        <v>2021</v>
      </c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</row>
    <row r="102" spans="1:37" ht="12" customHeight="1" outlineLevel="3">
      <c r="A102" s="102"/>
      <c r="B102" s="102"/>
      <c r="C102" s="102"/>
      <c r="D102" s="102"/>
      <c r="E102" s="102" t="s">
        <v>171</v>
      </c>
      <c r="F102" s="102"/>
      <c r="G102" s="102"/>
      <c r="H102" s="52" t="s">
        <v>92</v>
      </c>
      <c r="I102" s="102"/>
      <c r="J102" s="66">
        <v>0.27500000000000002</v>
      </c>
      <c r="K102" s="66">
        <v>0.27500000000000002</v>
      </c>
      <c r="L102" s="105">
        <f>LOOKUP(L$10,$J$27:$K$27,$J102:$K102)</f>
        <v>0.27500000000000002</v>
      </c>
      <c r="M102" s="105">
        <f t="shared" ref="M102:AI102" si="12">LOOKUP(M$10,$J$27:$K$27,$J102:$K102)</f>
        <v>0.27500000000000002</v>
      </c>
      <c r="N102" s="105">
        <f t="shared" si="12"/>
        <v>0.27500000000000002</v>
      </c>
      <c r="O102" s="105">
        <f t="shared" si="12"/>
        <v>0.27500000000000002</v>
      </c>
      <c r="P102" s="105">
        <f t="shared" si="12"/>
        <v>0.27500000000000002</v>
      </c>
      <c r="Q102" s="105">
        <f t="shared" si="12"/>
        <v>0.27500000000000002</v>
      </c>
      <c r="R102" s="105">
        <f t="shared" si="12"/>
        <v>0.27500000000000002</v>
      </c>
      <c r="S102" s="105">
        <f t="shared" si="12"/>
        <v>0.27500000000000002</v>
      </c>
      <c r="T102" s="105">
        <f t="shared" si="12"/>
        <v>0.27500000000000002</v>
      </c>
      <c r="U102" s="105">
        <f t="shared" si="12"/>
        <v>0.27500000000000002</v>
      </c>
      <c r="V102" s="105">
        <f t="shared" si="12"/>
        <v>0.27500000000000002</v>
      </c>
      <c r="W102" s="105">
        <f t="shared" si="12"/>
        <v>0.27500000000000002</v>
      </c>
      <c r="X102" s="105">
        <f t="shared" si="12"/>
        <v>0.27500000000000002</v>
      </c>
      <c r="Y102" s="105">
        <f t="shared" si="12"/>
        <v>0.27500000000000002</v>
      </c>
      <c r="Z102" s="105">
        <f t="shared" si="12"/>
        <v>0.27500000000000002</v>
      </c>
      <c r="AA102" s="105">
        <f t="shared" si="12"/>
        <v>0.27500000000000002</v>
      </c>
      <c r="AB102" s="105">
        <f t="shared" si="12"/>
        <v>0.27500000000000002</v>
      </c>
      <c r="AC102" s="105">
        <f t="shared" si="12"/>
        <v>0.27500000000000002</v>
      </c>
      <c r="AD102" s="105">
        <f t="shared" si="12"/>
        <v>0.27500000000000002</v>
      </c>
      <c r="AE102" s="105">
        <f t="shared" si="12"/>
        <v>0.27500000000000002</v>
      </c>
      <c r="AF102" s="105">
        <f t="shared" si="12"/>
        <v>0.27500000000000002</v>
      </c>
      <c r="AG102" s="105">
        <f t="shared" si="12"/>
        <v>0.27500000000000002</v>
      </c>
      <c r="AH102" s="105">
        <f t="shared" si="12"/>
        <v>0.27500000000000002</v>
      </c>
      <c r="AI102" s="105">
        <f t="shared" si="12"/>
        <v>0.27500000000000002</v>
      </c>
      <c r="AJ102" s="102"/>
      <c r="AK102" s="102"/>
    </row>
    <row r="103" spans="1:37" ht="12" customHeight="1" outlineLevel="3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</row>
    <row r="104" spans="1:37" ht="12" customHeight="1" outlineLevel="2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</row>
    <row r="105" spans="1:37" ht="16.5" customHeight="1" outlineLevel="1">
      <c r="A105" s="102"/>
      <c r="B105" s="102"/>
      <c r="C105" s="3" t="s">
        <v>174</v>
      </c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</row>
    <row r="106" spans="1:37" ht="12" customHeight="1" outlineLevel="2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</row>
    <row r="107" spans="1:37" ht="15" customHeight="1" outlineLevel="2">
      <c r="A107" s="102"/>
      <c r="B107" s="102"/>
      <c r="C107" s="102"/>
      <c r="D107" s="4" t="s">
        <v>174</v>
      </c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</row>
    <row r="108" spans="1:37" ht="12" customHeight="1" outlineLevel="3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</row>
    <row r="109" spans="1:37" ht="12" customHeight="1" outlineLevel="3">
      <c r="A109" s="102"/>
      <c r="B109" s="102"/>
      <c r="C109" s="102"/>
      <c r="D109" s="102"/>
      <c r="E109" s="102" t="s">
        <v>144</v>
      </c>
      <c r="F109" s="102"/>
      <c r="G109" s="102"/>
      <c r="H109" s="52" t="str">
        <f>Currency</f>
        <v>$000</v>
      </c>
      <c r="I109" s="102"/>
      <c r="J109" s="102"/>
      <c r="K109" s="102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102"/>
      <c r="AK109" s="102"/>
    </row>
    <row r="110" spans="1:37" ht="12" customHeight="1" outlineLevel="3">
      <c r="A110" s="102"/>
      <c r="B110" s="102"/>
      <c r="C110" s="102"/>
      <c r="D110" s="102"/>
      <c r="E110" s="102" t="s">
        <v>145</v>
      </c>
      <c r="F110" s="102"/>
      <c r="G110" s="102"/>
      <c r="H110" s="52" t="str">
        <f>Currency</f>
        <v>$000</v>
      </c>
      <c r="I110" s="102"/>
      <c r="J110" s="102"/>
      <c r="K110" s="102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102"/>
      <c r="AK110" s="102"/>
    </row>
    <row r="111" spans="1:37" ht="12" customHeight="1" outlineLevel="2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</row>
    <row r="112" spans="1:37" ht="12" customHeight="1" outlineLevel="1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</row>
    <row r="113" spans="1:37" ht="16.5" thickBot="1">
      <c r="A113" s="102"/>
      <c r="B113" s="41">
        <f>MAX($B$13:$B112)+1</f>
        <v>2</v>
      </c>
      <c r="C113" s="39" t="s">
        <v>175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102"/>
      <c r="AK113" s="102"/>
    </row>
    <row r="114" spans="1:37" ht="12.75" outlineLevel="1" thickTop="1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</row>
    <row r="115" spans="1:37" s="92" customFormat="1" ht="16.5" outlineLevel="1">
      <c r="A115" s="102"/>
      <c r="B115" s="102"/>
      <c r="C115" s="3" t="s">
        <v>175</v>
      </c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</row>
    <row r="116" spans="1:37" s="92" customFormat="1" outlineLevel="2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</row>
    <row r="117" spans="1:37" s="92" customFormat="1" ht="15" outlineLevel="2">
      <c r="A117" s="102"/>
      <c r="B117" s="102"/>
      <c r="C117" s="102"/>
      <c r="D117" s="4" t="s">
        <v>175</v>
      </c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</row>
    <row r="118" spans="1:37" s="92" customFormat="1" outlineLevel="3">
      <c r="A118" s="102"/>
      <c r="B118" s="102"/>
      <c r="C118" s="102"/>
      <c r="D118" s="102"/>
      <c r="E118" s="102"/>
      <c r="F118" s="102"/>
      <c r="G118" s="102"/>
      <c r="H118" s="102"/>
      <c r="I118" s="102"/>
      <c r="J118" s="103">
        <f>$K$21</f>
        <v>2020</v>
      </c>
      <c r="K118" s="103">
        <f>$K$22</f>
        <v>2021</v>
      </c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</row>
    <row r="119" spans="1:37" ht="12" customHeight="1" outlineLevel="3">
      <c r="A119" s="102"/>
      <c r="B119" s="102"/>
      <c r="C119" s="102"/>
      <c r="D119" s="102"/>
      <c r="E119" s="79" t="s">
        <v>81</v>
      </c>
      <c r="F119" s="30"/>
      <c r="G119" s="102"/>
      <c r="H119" s="52" t="str">
        <f>Currency</f>
        <v>$000</v>
      </c>
      <c r="I119" s="33"/>
      <c r="J119" s="106">
        <f>SUM(L119:W119)</f>
        <v>33000</v>
      </c>
      <c r="K119" s="106">
        <f>SUM(X119:AI119)</f>
        <v>32250</v>
      </c>
      <c r="L119" s="33">
        <f>Calculation!L31</f>
        <v>2750</v>
      </c>
      <c r="M119" s="33">
        <f>Calculation!M31</f>
        <v>2750</v>
      </c>
      <c r="N119" s="33">
        <f>Calculation!N31</f>
        <v>2750</v>
      </c>
      <c r="O119" s="33">
        <f>Calculation!O31</f>
        <v>2750</v>
      </c>
      <c r="P119" s="33">
        <f>Calculation!P31</f>
        <v>2750</v>
      </c>
      <c r="Q119" s="33">
        <f>Calculation!Q31</f>
        <v>2750</v>
      </c>
      <c r="R119" s="33">
        <f>Calculation!R31</f>
        <v>2750</v>
      </c>
      <c r="S119" s="33">
        <f>Calculation!S31</f>
        <v>2750</v>
      </c>
      <c r="T119" s="33">
        <f>Calculation!T31</f>
        <v>2750</v>
      </c>
      <c r="U119" s="33">
        <f>Calculation!U31</f>
        <v>2750</v>
      </c>
      <c r="V119" s="33">
        <f>Calculation!V31</f>
        <v>2750</v>
      </c>
      <c r="W119" s="33">
        <f>Calculation!W31</f>
        <v>2750</v>
      </c>
      <c r="X119" s="33">
        <f>Calculation!X31</f>
        <v>2687.5</v>
      </c>
      <c r="Y119" s="33">
        <f>Calculation!Y31</f>
        <v>2687.5</v>
      </c>
      <c r="Z119" s="33">
        <f>Calculation!Z31</f>
        <v>2687.5</v>
      </c>
      <c r="AA119" s="33">
        <f>Calculation!AA31</f>
        <v>2687.5</v>
      </c>
      <c r="AB119" s="33">
        <f>Calculation!AB31</f>
        <v>2687.5</v>
      </c>
      <c r="AC119" s="33">
        <f>Calculation!AC31</f>
        <v>2687.5</v>
      </c>
      <c r="AD119" s="33">
        <f>Calculation!AD31</f>
        <v>2687.5</v>
      </c>
      <c r="AE119" s="33">
        <f>Calculation!AE31</f>
        <v>2687.5</v>
      </c>
      <c r="AF119" s="33">
        <f>Calculation!AF31</f>
        <v>2687.5</v>
      </c>
      <c r="AG119" s="33">
        <f>Calculation!AG31</f>
        <v>2687.5</v>
      </c>
      <c r="AH119" s="33">
        <f>Calculation!AH31</f>
        <v>2687.5</v>
      </c>
      <c r="AI119" s="33">
        <f>Calculation!AI31</f>
        <v>2687.5</v>
      </c>
      <c r="AJ119" s="102"/>
      <c r="AK119" s="102"/>
    </row>
    <row r="120" spans="1:37" ht="12" customHeight="1" outlineLevel="3">
      <c r="A120" s="102"/>
      <c r="B120" s="102"/>
      <c r="C120" s="102"/>
      <c r="D120" s="102"/>
      <c r="E120" s="102" t="s">
        <v>88</v>
      </c>
      <c r="F120" s="30"/>
      <c r="G120" s="102"/>
      <c r="H120" s="52" t="str">
        <f>Currency</f>
        <v>$000</v>
      </c>
      <c r="I120" s="102"/>
      <c r="J120" s="106">
        <f t="shared" ref="J120:J121" si="13">SUM(L120:W120)</f>
        <v>-12540</v>
      </c>
      <c r="K120" s="106">
        <f t="shared" ref="K120:K121" si="14">SUM(X120:AI120)</f>
        <v>-12900</v>
      </c>
      <c r="L120" s="33">
        <f>-Calculation!L54</f>
        <v>-1045</v>
      </c>
      <c r="M120" s="33">
        <f>-Calculation!M54</f>
        <v>-1045</v>
      </c>
      <c r="N120" s="33">
        <f>-Calculation!N54</f>
        <v>-1045</v>
      </c>
      <c r="O120" s="33">
        <f>-Calculation!O54</f>
        <v>-1045</v>
      </c>
      <c r="P120" s="33">
        <f>-Calculation!P54</f>
        <v>-1045</v>
      </c>
      <c r="Q120" s="33">
        <f>-Calculation!Q54</f>
        <v>-1045</v>
      </c>
      <c r="R120" s="33">
        <f>-Calculation!R54</f>
        <v>-1045</v>
      </c>
      <c r="S120" s="33">
        <f>-Calculation!S54</f>
        <v>-1045</v>
      </c>
      <c r="T120" s="33">
        <f>-Calculation!T54</f>
        <v>-1045</v>
      </c>
      <c r="U120" s="33">
        <f>-Calculation!U54</f>
        <v>-1045</v>
      </c>
      <c r="V120" s="33">
        <f>-Calculation!V54</f>
        <v>-1045</v>
      </c>
      <c r="W120" s="33">
        <f>-Calculation!W54</f>
        <v>-1045</v>
      </c>
      <c r="X120" s="33">
        <f>-Calculation!X54</f>
        <v>-1075</v>
      </c>
      <c r="Y120" s="33">
        <f>-Calculation!Y54</f>
        <v>-1075</v>
      </c>
      <c r="Z120" s="33">
        <f>-Calculation!Z54</f>
        <v>-1075</v>
      </c>
      <c r="AA120" s="33">
        <f>-Calculation!AA54</f>
        <v>-1075</v>
      </c>
      <c r="AB120" s="33">
        <f>-Calculation!AB54</f>
        <v>-1075</v>
      </c>
      <c r="AC120" s="33">
        <f>-Calculation!AC54</f>
        <v>-1075</v>
      </c>
      <c r="AD120" s="33">
        <f>-Calculation!AD54</f>
        <v>-1075</v>
      </c>
      <c r="AE120" s="33">
        <f>-Calculation!AE54</f>
        <v>-1075</v>
      </c>
      <c r="AF120" s="33">
        <f>-Calculation!AF54</f>
        <v>-1075</v>
      </c>
      <c r="AG120" s="33">
        <f>-Calculation!AG54</f>
        <v>-1075</v>
      </c>
      <c r="AH120" s="33">
        <f>-Calculation!AH54</f>
        <v>-1075</v>
      </c>
      <c r="AI120" s="33">
        <f>-Calculation!AI54</f>
        <v>-1075</v>
      </c>
      <c r="AJ120" s="102"/>
      <c r="AK120" s="102"/>
    </row>
    <row r="121" spans="1:37" s="67" customFormat="1" ht="12" customHeight="1" outlineLevel="3">
      <c r="A121" s="102"/>
      <c r="B121" s="102"/>
      <c r="C121" s="102"/>
      <c r="D121" s="102"/>
      <c r="E121" s="102" t="s">
        <v>222</v>
      </c>
      <c r="F121" s="30"/>
      <c r="G121" s="102"/>
      <c r="H121" s="52" t="str">
        <f>Currency</f>
        <v>$000</v>
      </c>
      <c r="I121" s="102"/>
      <c r="J121" s="106">
        <f t="shared" si="13"/>
        <v>0</v>
      </c>
      <c r="K121" s="106">
        <f t="shared" si="14"/>
        <v>0</v>
      </c>
      <c r="L121" s="33">
        <f>Calculation!L112</f>
        <v>0</v>
      </c>
      <c r="M121" s="33">
        <f>Calculation!M112</f>
        <v>0</v>
      </c>
      <c r="N121" s="33">
        <f>Calculation!N112</f>
        <v>0</v>
      </c>
      <c r="O121" s="33">
        <f>Calculation!O112</f>
        <v>0</v>
      </c>
      <c r="P121" s="33">
        <f>Calculation!P112</f>
        <v>0</v>
      </c>
      <c r="Q121" s="33">
        <f>Calculation!Q112</f>
        <v>0</v>
      </c>
      <c r="R121" s="33">
        <f>Calculation!R112</f>
        <v>0</v>
      </c>
      <c r="S121" s="33">
        <f>Calculation!S112</f>
        <v>0</v>
      </c>
      <c r="T121" s="33">
        <f>Calculation!T112</f>
        <v>0</v>
      </c>
      <c r="U121" s="33">
        <f>Calculation!U112</f>
        <v>0</v>
      </c>
      <c r="V121" s="33">
        <f>Calculation!V112</f>
        <v>0</v>
      </c>
      <c r="W121" s="33">
        <f>Calculation!W112</f>
        <v>0</v>
      </c>
      <c r="X121" s="33">
        <f>Calculation!X112</f>
        <v>0</v>
      </c>
      <c r="Y121" s="33">
        <f>Calculation!Y112</f>
        <v>0</v>
      </c>
      <c r="Z121" s="33">
        <f>Calculation!Z112</f>
        <v>0</v>
      </c>
      <c r="AA121" s="33">
        <f>Calculation!AA112</f>
        <v>0</v>
      </c>
      <c r="AB121" s="33">
        <f>Calculation!AB112</f>
        <v>0</v>
      </c>
      <c r="AC121" s="33">
        <f>Calculation!AC112</f>
        <v>0</v>
      </c>
      <c r="AD121" s="33">
        <f>Calculation!AD112</f>
        <v>0</v>
      </c>
      <c r="AE121" s="33">
        <f>Calculation!AE112</f>
        <v>0</v>
      </c>
      <c r="AF121" s="33">
        <f>Calculation!AF112</f>
        <v>0</v>
      </c>
      <c r="AG121" s="33">
        <f>Calculation!AG112</f>
        <v>0</v>
      </c>
      <c r="AH121" s="33">
        <f>Calculation!AH112</f>
        <v>0</v>
      </c>
      <c r="AI121" s="33">
        <f>Calculation!AI112</f>
        <v>0</v>
      </c>
      <c r="AJ121" s="102"/>
      <c r="AK121" s="102"/>
    </row>
    <row r="122" spans="1:37" ht="12" customHeight="1" outlineLevel="3">
      <c r="A122" s="102"/>
      <c r="B122" s="102"/>
      <c r="C122" s="102"/>
      <c r="D122" s="102"/>
      <c r="E122" s="64" t="s">
        <v>177</v>
      </c>
      <c r="F122" s="30"/>
      <c r="G122" s="102"/>
      <c r="H122" s="52" t="str">
        <f>Currency</f>
        <v>$000</v>
      </c>
      <c r="I122" s="102"/>
      <c r="J122" s="107">
        <f>SUM(J119:J121)</f>
        <v>20460</v>
      </c>
      <c r="K122" s="107">
        <f>SUM(K119:K121)</f>
        <v>19350</v>
      </c>
      <c r="L122" s="68">
        <f>SUM(L119:L121)</f>
        <v>1705</v>
      </c>
      <c r="M122" s="68">
        <f t="shared" ref="M122:AI122" si="15">SUM(M119:M121)</f>
        <v>1705</v>
      </c>
      <c r="N122" s="68">
        <f t="shared" si="15"/>
        <v>1705</v>
      </c>
      <c r="O122" s="68">
        <f t="shared" si="15"/>
        <v>1705</v>
      </c>
      <c r="P122" s="68">
        <f t="shared" si="15"/>
        <v>1705</v>
      </c>
      <c r="Q122" s="68">
        <f t="shared" si="15"/>
        <v>1705</v>
      </c>
      <c r="R122" s="68">
        <f t="shared" si="15"/>
        <v>1705</v>
      </c>
      <c r="S122" s="68">
        <f t="shared" si="15"/>
        <v>1705</v>
      </c>
      <c r="T122" s="68">
        <f t="shared" si="15"/>
        <v>1705</v>
      </c>
      <c r="U122" s="68">
        <f t="shared" si="15"/>
        <v>1705</v>
      </c>
      <c r="V122" s="68">
        <f t="shared" si="15"/>
        <v>1705</v>
      </c>
      <c r="W122" s="68">
        <f t="shared" si="15"/>
        <v>1705</v>
      </c>
      <c r="X122" s="68">
        <f t="shared" si="15"/>
        <v>1612.5</v>
      </c>
      <c r="Y122" s="68">
        <f t="shared" si="15"/>
        <v>1612.5</v>
      </c>
      <c r="Z122" s="68">
        <f t="shared" si="15"/>
        <v>1612.5</v>
      </c>
      <c r="AA122" s="68">
        <f t="shared" si="15"/>
        <v>1612.5</v>
      </c>
      <c r="AB122" s="68">
        <f t="shared" si="15"/>
        <v>1612.5</v>
      </c>
      <c r="AC122" s="68">
        <f t="shared" si="15"/>
        <v>1612.5</v>
      </c>
      <c r="AD122" s="68">
        <f t="shared" si="15"/>
        <v>1612.5</v>
      </c>
      <c r="AE122" s="68">
        <f t="shared" si="15"/>
        <v>1612.5</v>
      </c>
      <c r="AF122" s="68">
        <f t="shared" si="15"/>
        <v>1612.5</v>
      </c>
      <c r="AG122" s="68">
        <f t="shared" si="15"/>
        <v>1612.5</v>
      </c>
      <c r="AH122" s="68">
        <f t="shared" si="15"/>
        <v>1612.5</v>
      </c>
      <c r="AI122" s="68">
        <f t="shared" si="15"/>
        <v>1612.5</v>
      </c>
      <c r="AJ122" s="102"/>
      <c r="AK122" s="102"/>
    </row>
    <row r="123" spans="1:37" ht="12" customHeight="1" outlineLevel="3">
      <c r="A123" s="102"/>
      <c r="B123" s="102"/>
      <c r="C123" s="102"/>
      <c r="D123" s="102"/>
      <c r="E123" s="64" t="s">
        <v>180</v>
      </c>
      <c r="F123" s="102"/>
      <c r="G123" s="102"/>
      <c r="H123" s="52" t="s">
        <v>181</v>
      </c>
      <c r="I123" s="102"/>
      <c r="J123" s="108">
        <f>IF(J119,J122/J119,)</f>
        <v>0.62</v>
      </c>
      <c r="K123" s="108">
        <f t="shared" ref="K123:AI123" si="16">IF(K119,K122/K119,)</f>
        <v>0.6</v>
      </c>
      <c r="L123" s="108">
        <f t="shared" si="16"/>
        <v>0.62</v>
      </c>
      <c r="M123" s="108">
        <f t="shared" si="16"/>
        <v>0.62</v>
      </c>
      <c r="N123" s="108">
        <f t="shared" si="16"/>
        <v>0.62</v>
      </c>
      <c r="O123" s="108">
        <f t="shared" si="16"/>
        <v>0.62</v>
      </c>
      <c r="P123" s="108">
        <f t="shared" si="16"/>
        <v>0.62</v>
      </c>
      <c r="Q123" s="108">
        <f t="shared" si="16"/>
        <v>0.62</v>
      </c>
      <c r="R123" s="108">
        <f t="shared" si="16"/>
        <v>0.62</v>
      </c>
      <c r="S123" s="108">
        <f t="shared" si="16"/>
        <v>0.62</v>
      </c>
      <c r="T123" s="108">
        <f t="shared" si="16"/>
        <v>0.62</v>
      </c>
      <c r="U123" s="108">
        <f t="shared" si="16"/>
        <v>0.62</v>
      </c>
      <c r="V123" s="108">
        <f t="shared" si="16"/>
        <v>0.62</v>
      </c>
      <c r="W123" s="108">
        <f t="shared" si="16"/>
        <v>0.62</v>
      </c>
      <c r="X123" s="108">
        <f t="shared" si="16"/>
        <v>0.6</v>
      </c>
      <c r="Y123" s="108">
        <f t="shared" si="16"/>
        <v>0.6</v>
      </c>
      <c r="Z123" s="108">
        <f t="shared" si="16"/>
        <v>0.6</v>
      </c>
      <c r="AA123" s="108">
        <f t="shared" si="16"/>
        <v>0.6</v>
      </c>
      <c r="AB123" s="108">
        <f t="shared" si="16"/>
        <v>0.6</v>
      </c>
      <c r="AC123" s="108">
        <f t="shared" si="16"/>
        <v>0.6</v>
      </c>
      <c r="AD123" s="108">
        <f t="shared" si="16"/>
        <v>0.6</v>
      </c>
      <c r="AE123" s="108">
        <f t="shared" si="16"/>
        <v>0.6</v>
      </c>
      <c r="AF123" s="108">
        <f t="shared" si="16"/>
        <v>0.6</v>
      </c>
      <c r="AG123" s="108">
        <f t="shared" si="16"/>
        <v>0.6</v>
      </c>
      <c r="AH123" s="108">
        <f t="shared" si="16"/>
        <v>0.6</v>
      </c>
      <c r="AI123" s="108">
        <f t="shared" si="16"/>
        <v>0.6</v>
      </c>
      <c r="AJ123" s="102"/>
      <c r="AK123" s="102"/>
    </row>
    <row r="124" spans="1:37" s="58" customFormat="1" ht="12" customHeight="1" outlineLevel="3">
      <c r="A124" s="102"/>
      <c r="B124" s="102"/>
      <c r="C124" s="102"/>
      <c r="D124" s="102"/>
      <c r="E124" s="64"/>
      <c r="F124" s="102"/>
      <c r="G124" s="102"/>
      <c r="H124" s="102"/>
      <c r="I124" s="102"/>
      <c r="J124" s="102"/>
      <c r="K124" s="102"/>
      <c r="L124" s="33"/>
      <c r="M124" s="33"/>
      <c r="N124" s="33"/>
      <c r="O124" s="33"/>
      <c r="P124" s="33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</row>
    <row r="125" spans="1:37" ht="12" customHeight="1" outlineLevel="3">
      <c r="A125" s="102"/>
      <c r="B125" s="102"/>
      <c r="C125" s="102"/>
      <c r="D125" s="102"/>
      <c r="E125" s="64" t="s">
        <v>182</v>
      </c>
      <c r="F125" s="30"/>
      <c r="G125" s="102"/>
      <c r="H125" s="102"/>
      <c r="I125" s="102"/>
      <c r="J125" s="102"/>
      <c r="K125" s="102"/>
      <c r="L125" s="33"/>
      <c r="M125" s="33"/>
      <c r="N125" s="33"/>
      <c r="O125" s="33"/>
      <c r="P125" s="33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</row>
    <row r="126" spans="1:37" s="58" customFormat="1" ht="12" customHeight="1" outlineLevel="3">
      <c r="A126" s="102"/>
      <c r="B126" s="102"/>
      <c r="C126" s="102"/>
      <c r="D126" s="102"/>
      <c r="E126" s="102" t="s">
        <v>183</v>
      </c>
      <c r="F126" s="30"/>
      <c r="G126" s="102"/>
      <c r="H126" s="52" t="str">
        <f>Currency</f>
        <v>$000</v>
      </c>
      <c r="I126" s="102"/>
      <c r="J126" s="106">
        <f>SUM(L126:W126)</f>
        <v>-5600.0000000000009</v>
      </c>
      <c r="K126" s="106">
        <f>SUM(X126:AI126)</f>
        <v>-5700</v>
      </c>
      <c r="L126" s="33">
        <f>-Calculation!L68</f>
        <v>-466.66666666666669</v>
      </c>
      <c r="M126" s="33">
        <f>-Calculation!M68</f>
        <v>-466.66666666666669</v>
      </c>
      <c r="N126" s="33">
        <f>-Calculation!N68</f>
        <v>-466.66666666666669</v>
      </c>
      <c r="O126" s="33">
        <f>-Calculation!O68</f>
        <v>-466.66666666666669</v>
      </c>
      <c r="P126" s="33">
        <f>-Calculation!P68</f>
        <v>-466.66666666666669</v>
      </c>
      <c r="Q126" s="33">
        <f>-Calculation!Q68</f>
        <v>-466.66666666666669</v>
      </c>
      <c r="R126" s="33">
        <f>-Calculation!R68</f>
        <v>-466.66666666666669</v>
      </c>
      <c r="S126" s="33">
        <f>-Calculation!S68</f>
        <v>-466.66666666666669</v>
      </c>
      <c r="T126" s="33">
        <f>-Calculation!T68</f>
        <v>-466.66666666666669</v>
      </c>
      <c r="U126" s="33">
        <f>-Calculation!U68</f>
        <v>-466.66666666666669</v>
      </c>
      <c r="V126" s="33">
        <f>-Calculation!V68</f>
        <v>-466.66666666666669</v>
      </c>
      <c r="W126" s="33">
        <f>-Calculation!W68</f>
        <v>-466.66666666666669</v>
      </c>
      <c r="X126" s="33">
        <f>-Calculation!X68</f>
        <v>-475</v>
      </c>
      <c r="Y126" s="33">
        <f>-Calculation!Y68</f>
        <v>-475</v>
      </c>
      <c r="Z126" s="33">
        <f>-Calculation!Z68</f>
        <v>-475</v>
      </c>
      <c r="AA126" s="33">
        <f>-Calculation!AA68</f>
        <v>-475</v>
      </c>
      <c r="AB126" s="33">
        <f>-Calculation!AB68</f>
        <v>-475</v>
      </c>
      <c r="AC126" s="33">
        <f>-Calculation!AC68</f>
        <v>-475</v>
      </c>
      <c r="AD126" s="33">
        <f>-Calculation!AD68</f>
        <v>-475</v>
      </c>
      <c r="AE126" s="33">
        <f>-Calculation!AE68</f>
        <v>-475</v>
      </c>
      <c r="AF126" s="33">
        <f>-Calculation!AF68</f>
        <v>-475</v>
      </c>
      <c r="AG126" s="33">
        <f>-Calculation!AG68</f>
        <v>-475</v>
      </c>
      <c r="AH126" s="33">
        <f>-Calculation!AH68</f>
        <v>-475</v>
      </c>
      <c r="AI126" s="33">
        <f>-Calculation!AI68</f>
        <v>-475</v>
      </c>
      <c r="AJ126" s="102"/>
      <c r="AK126" s="102"/>
    </row>
    <row r="127" spans="1:37" s="58" customFormat="1" ht="12" customHeight="1" outlineLevel="3">
      <c r="A127" s="102"/>
      <c r="B127" s="102"/>
      <c r="C127" s="102"/>
      <c r="D127" s="102"/>
      <c r="E127" s="102" t="s">
        <v>159</v>
      </c>
      <c r="F127" s="30"/>
      <c r="G127" s="102"/>
      <c r="H127" s="52" t="str">
        <f>Currency</f>
        <v>$000</v>
      </c>
      <c r="I127" s="102"/>
      <c r="J127" s="106">
        <f t="shared" ref="J127:J128" si="17">SUM(L127:W127)</f>
        <v>-211.99999999999997</v>
      </c>
      <c r="K127" s="106">
        <f t="shared" ref="K127:K128" si="18">SUM(X127:AI127)</f>
        <v>-216</v>
      </c>
      <c r="L127" s="73">
        <f>-Calculation!L82</f>
        <v>-17.666666666666668</v>
      </c>
      <c r="M127" s="73">
        <f>-Calculation!M82</f>
        <v>-17.666666666666668</v>
      </c>
      <c r="N127" s="73">
        <f>-Calculation!N82</f>
        <v>-17.666666666666668</v>
      </c>
      <c r="O127" s="73">
        <f>-Calculation!O82</f>
        <v>-17.666666666666668</v>
      </c>
      <c r="P127" s="73">
        <f>-Calculation!P82</f>
        <v>-17.666666666666668</v>
      </c>
      <c r="Q127" s="73">
        <f>-Calculation!Q82</f>
        <v>-17.666666666666668</v>
      </c>
      <c r="R127" s="73">
        <f>-Calculation!R82</f>
        <v>-17.666666666666668</v>
      </c>
      <c r="S127" s="73">
        <f>-Calculation!S82</f>
        <v>-17.666666666666668</v>
      </c>
      <c r="T127" s="73">
        <f>-Calculation!T82</f>
        <v>-17.666666666666668</v>
      </c>
      <c r="U127" s="73">
        <f>-Calculation!U82</f>
        <v>-17.666666666666668</v>
      </c>
      <c r="V127" s="73">
        <f>-Calculation!V82</f>
        <v>-17.666666666666668</v>
      </c>
      <c r="W127" s="73">
        <f>-Calculation!W82</f>
        <v>-17.666666666666668</v>
      </c>
      <c r="X127" s="73">
        <f>-Calculation!X82</f>
        <v>-18</v>
      </c>
      <c r="Y127" s="73">
        <f>-Calculation!Y82</f>
        <v>-18</v>
      </c>
      <c r="Z127" s="73">
        <f>-Calculation!Z82</f>
        <v>-18</v>
      </c>
      <c r="AA127" s="73">
        <f>-Calculation!AA82</f>
        <v>-18</v>
      </c>
      <c r="AB127" s="73">
        <f>-Calculation!AB82</f>
        <v>-18</v>
      </c>
      <c r="AC127" s="73">
        <f>-Calculation!AC82</f>
        <v>-18</v>
      </c>
      <c r="AD127" s="73">
        <f>-Calculation!AD82</f>
        <v>-18</v>
      </c>
      <c r="AE127" s="73">
        <f>-Calculation!AE82</f>
        <v>-18</v>
      </c>
      <c r="AF127" s="73">
        <f>-Calculation!AF82</f>
        <v>-18</v>
      </c>
      <c r="AG127" s="73">
        <f>-Calculation!AG82</f>
        <v>-18</v>
      </c>
      <c r="AH127" s="73">
        <f>-Calculation!AH82</f>
        <v>-18</v>
      </c>
      <c r="AI127" s="73">
        <f>-Calculation!AI82</f>
        <v>-18</v>
      </c>
      <c r="AJ127" s="102"/>
      <c r="AK127" s="102"/>
    </row>
    <row r="128" spans="1:37" ht="12" customHeight="1" outlineLevel="3">
      <c r="A128" s="102"/>
      <c r="B128" s="102"/>
      <c r="C128" s="102"/>
      <c r="D128" s="102"/>
      <c r="E128" s="102" t="s">
        <v>160</v>
      </c>
      <c r="F128" s="30"/>
      <c r="G128" s="102"/>
      <c r="H128" s="52" t="str">
        <f>Currency</f>
        <v>$000</v>
      </c>
      <c r="I128" s="102"/>
      <c r="J128" s="106">
        <f t="shared" si="17"/>
        <v>-6500.0000000000009</v>
      </c>
      <c r="K128" s="106">
        <f t="shared" si="18"/>
        <v>-6500.0000000000009</v>
      </c>
      <c r="L128" s="33">
        <f>-Calculation!L96</f>
        <v>-541.66666666666663</v>
      </c>
      <c r="M128" s="33">
        <f>-Calculation!M96</f>
        <v>-541.66666666666663</v>
      </c>
      <c r="N128" s="33">
        <f>-Calculation!N96</f>
        <v>-541.66666666666663</v>
      </c>
      <c r="O128" s="33">
        <f>-Calculation!O96</f>
        <v>-541.66666666666663</v>
      </c>
      <c r="P128" s="33">
        <f>-Calculation!P96</f>
        <v>-541.66666666666663</v>
      </c>
      <c r="Q128" s="33">
        <f>-Calculation!Q96</f>
        <v>-541.66666666666663</v>
      </c>
      <c r="R128" s="33">
        <f>-Calculation!R96</f>
        <v>-541.66666666666663</v>
      </c>
      <c r="S128" s="33">
        <f>-Calculation!S96</f>
        <v>-541.66666666666663</v>
      </c>
      <c r="T128" s="33">
        <f>-Calculation!T96</f>
        <v>-541.66666666666663</v>
      </c>
      <c r="U128" s="33">
        <f>-Calculation!U96</f>
        <v>-541.66666666666663</v>
      </c>
      <c r="V128" s="33">
        <f>-Calculation!V96</f>
        <v>-541.66666666666663</v>
      </c>
      <c r="W128" s="33">
        <f>-Calculation!W96</f>
        <v>-541.66666666666663</v>
      </c>
      <c r="X128" s="33">
        <f>-Calculation!X96</f>
        <v>-541.66666666666663</v>
      </c>
      <c r="Y128" s="33">
        <f>-Calculation!Y96</f>
        <v>-541.66666666666663</v>
      </c>
      <c r="Z128" s="33">
        <f>-Calculation!Z96</f>
        <v>-541.66666666666663</v>
      </c>
      <c r="AA128" s="33">
        <f>-Calculation!AA96</f>
        <v>-541.66666666666663</v>
      </c>
      <c r="AB128" s="33">
        <f>-Calculation!AB96</f>
        <v>-541.66666666666663</v>
      </c>
      <c r="AC128" s="33">
        <f>-Calculation!AC96</f>
        <v>-541.66666666666663</v>
      </c>
      <c r="AD128" s="33">
        <f>-Calculation!AD96</f>
        <v>-541.66666666666663</v>
      </c>
      <c r="AE128" s="33">
        <f>-Calculation!AE96</f>
        <v>-541.66666666666663</v>
      </c>
      <c r="AF128" s="33">
        <f>-Calculation!AF96</f>
        <v>-541.66666666666663</v>
      </c>
      <c r="AG128" s="33">
        <f>-Calculation!AG96</f>
        <v>-541.66666666666663</v>
      </c>
      <c r="AH128" s="33">
        <f>-Calculation!AH96</f>
        <v>-541.66666666666663</v>
      </c>
      <c r="AI128" s="33">
        <f>-Calculation!AI96</f>
        <v>-541.66666666666663</v>
      </c>
      <c r="AJ128" s="102"/>
      <c r="AK128" s="102"/>
    </row>
    <row r="129" spans="1:37" ht="12" customHeight="1" outlineLevel="3">
      <c r="A129" s="102"/>
      <c r="B129" s="102"/>
      <c r="C129" s="102"/>
      <c r="D129" s="102"/>
      <c r="E129" s="64" t="s">
        <v>184</v>
      </c>
      <c r="F129" s="102"/>
      <c r="G129" s="102"/>
      <c r="H129" s="52" t="str">
        <f>Currency</f>
        <v>$000</v>
      </c>
      <c r="I129" s="102"/>
      <c r="J129" s="107">
        <f>SUM(J126:J128)</f>
        <v>-12312.000000000002</v>
      </c>
      <c r="K129" s="107">
        <f>SUM(K126:K128)</f>
        <v>-12416</v>
      </c>
      <c r="L129" s="68">
        <f>SUM(L126:L128)</f>
        <v>-1026</v>
      </c>
      <c r="M129" s="68">
        <f t="shared" ref="M129:AI129" si="19">SUM(M126:M128)</f>
        <v>-1026</v>
      </c>
      <c r="N129" s="68">
        <f t="shared" si="19"/>
        <v>-1026</v>
      </c>
      <c r="O129" s="68">
        <f t="shared" si="19"/>
        <v>-1026</v>
      </c>
      <c r="P129" s="68">
        <f t="shared" si="19"/>
        <v>-1026</v>
      </c>
      <c r="Q129" s="68">
        <f t="shared" si="19"/>
        <v>-1026</v>
      </c>
      <c r="R129" s="68">
        <f t="shared" si="19"/>
        <v>-1026</v>
      </c>
      <c r="S129" s="68">
        <f t="shared" si="19"/>
        <v>-1026</v>
      </c>
      <c r="T129" s="68">
        <f t="shared" si="19"/>
        <v>-1026</v>
      </c>
      <c r="U129" s="68">
        <f t="shared" si="19"/>
        <v>-1026</v>
      </c>
      <c r="V129" s="68">
        <f t="shared" si="19"/>
        <v>-1026</v>
      </c>
      <c r="W129" s="68">
        <f t="shared" si="19"/>
        <v>-1026</v>
      </c>
      <c r="X129" s="68">
        <f t="shared" si="19"/>
        <v>-1034.6666666666665</v>
      </c>
      <c r="Y129" s="68">
        <f t="shared" si="19"/>
        <v>-1034.6666666666665</v>
      </c>
      <c r="Z129" s="68">
        <f t="shared" si="19"/>
        <v>-1034.6666666666665</v>
      </c>
      <c r="AA129" s="68">
        <f t="shared" si="19"/>
        <v>-1034.6666666666665</v>
      </c>
      <c r="AB129" s="68">
        <f t="shared" si="19"/>
        <v>-1034.6666666666665</v>
      </c>
      <c r="AC129" s="68">
        <f t="shared" si="19"/>
        <v>-1034.6666666666665</v>
      </c>
      <c r="AD129" s="68">
        <f t="shared" si="19"/>
        <v>-1034.6666666666665</v>
      </c>
      <c r="AE129" s="68">
        <f t="shared" si="19"/>
        <v>-1034.6666666666665</v>
      </c>
      <c r="AF129" s="68">
        <f t="shared" si="19"/>
        <v>-1034.6666666666665</v>
      </c>
      <c r="AG129" s="68">
        <f t="shared" si="19"/>
        <v>-1034.6666666666665</v>
      </c>
      <c r="AH129" s="68">
        <f t="shared" si="19"/>
        <v>-1034.6666666666665</v>
      </c>
      <c r="AI129" s="68">
        <f t="shared" si="19"/>
        <v>-1034.6666666666665</v>
      </c>
      <c r="AJ129" s="102"/>
      <c r="AK129" s="102"/>
    </row>
    <row r="130" spans="1:37" s="58" customFormat="1" ht="12" customHeight="1" outlineLevel="3">
      <c r="A130" s="102"/>
      <c r="B130" s="102"/>
      <c r="C130" s="102"/>
      <c r="D130" s="102"/>
      <c r="E130" s="71"/>
      <c r="F130" s="102"/>
      <c r="G130" s="102"/>
      <c r="H130" s="102"/>
      <c r="I130" s="102"/>
      <c r="J130" s="33"/>
      <c r="K130" s="3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102"/>
      <c r="AK130" s="102"/>
    </row>
    <row r="131" spans="1:37" ht="12" customHeight="1" outlineLevel="3">
      <c r="A131" s="102"/>
      <c r="B131" s="102"/>
      <c r="C131" s="102"/>
      <c r="D131" s="102"/>
      <c r="E131" s="64" t="s">
        <v>178</v>
      </c>
      <c r="F131" s="30"/>
      <c r="G131" s="102"/>
      <c r="H131" s="52" t="str">
        <f>Currency</f>
        <v>$000</v>
      </c>
      <c r="I131" s="102"/>
      <c r="J131" s="107">
        <f t="shared" ref="J131:K131" si="20">J122+J129</f>
        <v>8147.9999999999982</v>
      </c>
      <c r="K131" s="107">
        <f t="shared" si="20"/>
        <v>6934</v>
      </c>
      <c r="L131" s="75">
        <f>L122+L129</f>
        <v>679</v>
      </c>
      <c r="M131" s="75">
        <f t="shared" ref="M131:AI131" si="21">M122+M129</f>
        <v>679</v>
      </c>
      <c r="N131" s="75">
        <f t="shared" si="21"/>
        <v>679</v>
      </c>
      <c r="O131" s="75">
        <f t="shared" si="21"/>
        <v>679</v>
      </c>
      <c r="P131" s="75">
        <f t="shared" si="21"/>
        <v>679</v>
      </c>
      <c r="Q131" s="75">
        <f t="shared" si="21"/>
        <v>679</v>
      </c>
      <c r="R131" s="75">
        <f t="shared" si="21"/>
        <v>679</v>
      </c>
      <c r="S131" s="75">
        <f t="shared" si="21"/>
        <v>679</v>
      </c>
      <c r="T131" s="75">
        <f t="shared" si="21"/>
        <v>679</v>
      </c>
      <c r="U131" s="75">
        <f t="shared" si="21"/>
        <v>679</v>
      </c>
      <c r="V131" s="75">
        <f t="shared" si="21"/>
        <v>679</v>
      </c>
      <c r="W131" s="75">
        <f t="shared" si="21"/>
        <v>679</v>
      </c>
      <c r="X131" s="75">
        <f t="shared" si="21"/>
        <v>577.83333333333348</v>
      </c>
      <c r="Y131" s="75">
        <f t="shared" si="21"/>
        <v>577.83333333333348</v>
      </c>
      <c r="Z131" s="75">
        <f t="shared" si="21"/>
        <v>577.83333333333348</v>
      </c>
      <c r="AA131" s="75">
        <f t="shared" si="21"/>
        <v>577.83333333333348</v>
      </c>
      <c r="AB131" s="75">
        <f t="shared" si="21"/>
        <v>577.83333333333348</v>
      </c>
      <c r="AC131" s="75">
        <f t="shared" si="21"/>
        <v>577.83333333333348</v>
      </c>
      <c r="AD131" s="75">
        <f t="shared" si="21"/>
        <v>577.83333333333348</v>
      </c>
      <c r="AE131" s="75">
        <f t="shared" si="21"/>
        <v>577.83333333333348</v>
      </c>
      <c r="AF131" s="75">
        <f t="shared" si="21"/>
        <v>577.83333333333348</v>
      </c>
      <c r="AG131" s="75">
        <f t="shared" si="21"/>
        <v>577.83333333333348</v>
      </c>
      <c r="AH131" s="75">
        <f t="shared" si="21"/>
        <v>577.83333333333348</v>
      </c>
      <c r="AI131" s="75">
        <f t="shared" si="21"/>
        <v>577.83333333333348</v>
      </c>
      <c r="AJ131" s="102"/>
      <c r="AK131" s="102"/>
    </row>
    <row r="132" spans="1:37" ht="12" customHeight="1" outlineLevel="3">
      <c r="A132" s="102"/>
      <c r="B132" s="102"/>
      <c r="C132" s="102"/>
      <c r="D132" s="102"/>
      <c r="E132" s="102"/>
      <c r="F132" s="102"/>
      <c r="G132" s="102"/>
      <c r="H132" s="102"/>
      <c r="I132" s="102"/>
      <c r="J132" s="33"/>
      <c r="K132" s="33"/>
      <c r="L132" s="73"/>
      <c r="M132" s="73"/>
      <c r="N132" s="73"/>
      <c r="O132" s="73"/>
      <c r="P132" s="73"/>
      <c r="Q132" s="74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</row>
    <row r="133" spans="1:37" ht="12" customHeight="1" outlineLevel="3">
      <c r="A133" s="102"/>
      <c r="B133" s="102"/>
      <c r="C133" s="102"/>
      <c r="D133" s="102"/>
      <c r="E133" s="102" t="s">
        <v>186</v>
      </c>
      <c r="F133" s="30"/>
      <c r="G133" s="102"/>
      <c r="H133" s="52" t="str">
        <f>Currency</f>
        <v>$000</v>
      </c>
      <c r="I133" s="102"/>
      <c r="J133" s="106">
        <f ca="1">SUM(L133:W133)</f>
        <v>148.19603877878447</v>
      </c>
      <c r="K133" s="106">
        <f ca="1">SUM(X133:AI133)</f>
        <v>230.99308971635958</v>
      </c>
      <c r="L133" s="73">
        <f>Calculation!L190</f>
        <v>9.5457715914597596</v>
      </c>
      <c r="M133" s="73">
        <f ca="1">Calculation!M190</f>
        <v>9.5418662062893436</v>
      </c>
      <c r="N133" s="73">
        <f ca="1">Calculation!N190</f>
        <v>10.152245626542699</v>
      </c>
      <c r="O133" s="73">
        <f ca="1">Calculation!O190</f>
        <v>10.76334834872061</v>
      </c>
      <c r="P133" s="73">
        <f ca="1">Calculation!P190</f>
        <v>11.375172901495759</v>
      </c>
      <c r="Q133" s="73">
        <f ca="1">Calculation!Q190</f>
        <v>11.987717838792685</v>
      </c>
      <c r="R133" s="73">
        <f ca="1">Calculation!R190</f>
        <v>12.60098173947835</v>
      </c>
      <c r="S133" s="73">
        <f ca="1">Calculation!S190</f>
        <v>13.214963207056583</v>
      </c>
      <c r="T133" s="73">
        <f ca="1">Calculation!T190</f>
        <v>13.829660869366348</v>
      </c>
      <c r="U133" s="73">
        <f ca="1">Calculation!U190</f>
        <v>14.445073378283789</v>
      </c>
      <c r="V133" s="73">
        <f ca="1">Calculation!V190</f>
        <v>15.061199409428005</v>
      </c>
      <c r="W133" s="73">
        <f ca="1">Calculation!W190</f>
        <v>15.678037661870507</v>
      </c>
      <c r="X133" s="73">
        <f ca="1">Calculation!X190</f>
        <v>16.295586857848313</v>
      </c>
      <c r="Y133" s="73">
        <f ca="1">Calculation!Y190</f>
        <v>16.872392509875279</v>
      </c>
      <c r="Z133" s="73">
        <f ca="1">Calculation!Z190</f>
        <v>17.399639992225058</v>
      </c>
      <c r="AA133" s="73">
        <f ca="1">Calculation!AA190</f>
        <v>17.927511599876908</v>
      </c>
      <c r="AB133" s="73">
        <f ca="1">Calculation!AB190</f>
        <v>18.456006069603504</v>
      </c>
      <c r="AC133" s="73">
        <f ca="1">Calculation!AC190</f>
        <v>18.985122159893212</v>
      </c>
      <c r="AD133" s="73">
        <f ca="1">Calculation!AD190</f>
        <v>19.514858650684047</v>
      </c>
      <c r="AE133" s="73">
        <f ca="1">Calculation!AE190</f>
        <v>20.045214343100913</v>
      </c>
      <c r="AF133" s="73">
        <f ca="1">Calculation!AF190</f>
        <v>20.576188059196138</v>
      </c>
      <c r="AG133" s="73">
        <f ca="1">Calculation!AG190</f>
        <v>21.10777864169328</v>
      </c>
      <c r="AH133" s="73">
        <f ca="1">Calculation!AH190</f>
        <v>21.639984953734125</v>
      </c>
      <c r="AI133" s="73">
        <f ca="1">Calculation!AI190</f>
        <v>22.172805878628832</v>
      </c>
      <c r="AJ133" s="102"/>
      <c r="AK133" s="102"/>
    </row>
    <row r="134" spans="1:37" s="58" customFormat="1" ht="12" customHeight="1" outlineLevel="3">
      <c r="A134" s="102"/>
      <c r="B134" s="102"/>
      <c r="C134" s="102"/>
      <c r="D134" s="102"/>
      <c r="E134" s="102" t="s">
        <v>187</v>
      </c>
      <c r="F134" s="30"/>
      <c r="G134" s="102"/>
      <c r="H134" s="52" t="str">
        <f>Currency</f>
        <v>$000</v>
      </c>
      <c r="I134" s="102"/>
      <c r="J134" s="106">
        <f t="shared" ref="J134:J135" ca="1" si="22">SUM(L134:W134)</f>
        <v>0</v>
      </c>
      <c r="K134" s="106">
        <f t="shared" ref="K134:K135" ca="1" si="23">SUM(X134:AI134)</f>
        <v>0</v>
      </c>
      <c r="L134" s="73">
        <f ca="1">Calculation!L145</f>
        <v>0</v>
      </c>
      <c r="M134" s="73">
        <f ca="1">Calculation!M145</f>
        <v>0</v>
      </c>
      <c r="N134" s="73">
        <f ca="1">Calculation!N145</f>
        <v>0</v>
      </c>
      <c r="O134" s="73">
        <f ca="1">Calculation!O145</f>
        <v>0</v>
      </c>
      <c r="P134" s="73">
        <f ca="1">Calculation!P145</f>
        <v>0</v>
      </c>
      <c r="Q134" s="73">
        <f ca="1">Calculation!Q145</f>
        <v>0</v>
      </c>
      <c r="R134" s="73">
        <f ca="1">Calculation!R145</f>
        <v>0</v>
      </c>
      <c r="S134" s="73">
        <f ca="1">Calculation!S145</f>
        <v>0</v>
      </c>
      <c r="T134" s="73">
        <f ca="1">Calculation!T145</f>
        <v>0</v>
      </c>
      <c r="U134" s="73">
        <f ca="1">Calculation!U145</f>
        <v>0</v>
      </c>
      <c r="V134" s="73">
        <f ca="1">Calculation!V145</f>
        <v>0</v>
      </c>
      <c r="W134" s="73">
        <f ca="1">Calculation!W145</f>
        <v>0</v>
      </c>
      <c r="X134" s="73">
        <f ca="1">Calculation!X145</f>
        <v>0</v>
      </c>
      <c r="Y134" s="73">
        <f ca="1">Calculation!Y145</f>
        <v>0</v>
      </c>
      <c r="Z134" s="73">
        <f ca="1">Calculation!Z145</f>
        <v>0</v>
      </c>
      <c r="AA134" s="73">
        <f ca="1">Calculation!AA145</f>
        <v>0</v>
      </c>
      <c r="AB134" s="73">
        <f ca="1">Calculation!AB145</f>
        <v>0</v>
      </c>
      <c r="AC134" s="73">
        <f ca="1">Calculation!AC145</f>
        <v>0</v>
      </c>
      <c r="AD134" s="73">
        <f ca="1">Calculation!AD145</f>
        <v>0</v>
      </c>
      <c r="AE134" s="73">
        <f ca="1">Calculation!AE145</f>
        <v>0</v>
      </c>
      <c r="AF134" s="73">
        <f ca="1">Calculation!AF145</f>
        <v>0</v>
      </c>
      <c r="AG134" s="73">
        <f ca="1">Calculation!AG145</f>
        <v>0</v>
      </c>
      <c r="AH134" s="73">
        <f ca="1">Calculation!AH145</f>
        <v>0</v>
      </c>
      <c r="AI134" s="73">
        <f ca="1">Calculation!AI145</f>
        <v>0</v>
      </c>
      <c r="AJ134" s="102"/>
      <c r="AK134" s="102"/>
    </row>
    <row r="135" spans="1:37" s="58" customFormat="1" ht="12" customHeight="1" outlineLevel="3">
      <c r="A135" s="102"/>
      <c r="B135" s="102"/>
      <c r="C135" s="102"/>
      <c r="D135" s="102"/>
      <c r="E135" s="102" t="s">
        <v>188</v>
      </c>
      <c r="F135" s="30"/>
      <c r="G135" s="102"/>
      <c r="H135" s="52" t="str">
        <f>Currency</f>
        <v>$000</v>
      </c>
      <c r="I135" s="102"/>
      <c r="J135" s="106">
        <f t="shared" si="22"/>
        <v>-27.474657321265823</v>
      </c>
      <c r="K135" s="106">
        <f t="shared" si="23"/>
        <v>-23.625311095253657</v>
      </c>
      <c r="L135" s="76">
        <f>-Calculation!L173</f>
        <v>-2.4512500000000004</v>
      </c>
      <c r="M135" s="76">
        <f>-Calculation!M173</f>
        <v>-2.4206093750000002</v>
      </c>
      <c r="N135" s="76">
        <f>-Calculation!N173</f>
        <v>-2.3903517578125002</v>
      </c>
      <c r="O135" s="76">
        <f>-Calculation!O173</f>
        <v>-2.3604723608398439</v>
      </c>
      <c r="P135" s="76">
        <f>-Calculation!P173</f>
        <v>-2.330966456329346</v>
      </c>
      <c r="Q135" s="76">
        <f>-Calculation!Q173</f>
        <v>-2.3018293756252293</v>
      </c>
      <c r="R135" s="76">
        <f>-Calculation!R173</f>
        <v>-2.2730565084299132</v>
      </c>
      <c r="S135" s="76">
        <f>-Calculation!S173</f>
        <v>-2.2446433020745395</v>
      </c>
      <c r="T135" s="76">
        <f>-Calculation!T173</f>
        <v>-2.2165852607986078</v>
      </c>
      <c r="U135" s="76">
        <f>-Calculation!U173</f>
        <v>-2.1888779450386258</v>
      </c>
      <c r="V135" s="76">
        <f>-Calculation!V173</f>
        <v>-2.1615169707256428</v>
      </c>
      <c r="W135" s="76">
        <f>-Calculation!W173</f>
        <v>-2.1344980085915726</v>
      </c>
      <c r="X135" s="76">
        <f>-Calculation!X173</f>
        <v>-2.1078167834841777</v>
      </c>
      <c r="Y135" s="76">
        <f>-Calculation!Y173</f>
        <v>-2.0814690736906254</v>
      </c>
      <c r="Z135" s="76">
        <f>-Calculation!Z173</f>
        <v>-2.0554507102694926</v>
      </c>
      <c r="AA135" s="76">
        <f>-Calculation!AA173</f>
        <v>-2.0297575763911242</v>
      </c>
      <c r="AB135" s="76">
        <f>-Calculation!AB173</f>
        <v>-2.0043856066862351</v>
      </c>
      <c r="AC135" s="76">
        <f>-Calculation!AC173</f>
        <v>-1.9793307866026568</v>
      </c>
      <c r="AD135" s="76">
        <f>-Calculation!AD173</f>
        <v>-1.9545891517701239</v>
      </c>
      <c r="AE135" s="76">
        <f>-Calculation!AE173</f>
        <v>-1.9301567873729977</v>
      </c>
      <c r="AF135" s="76">
        <f>-Calculation!AF173</f>
        <v>-1.9060298275308349</v>
      </c>
      <c r="AG135" s="76">
        <f>-Calculation!AG173</f>
        <v>-1.8822044546866998</v>
      </c>
      <c r="AH135" s="76">
        <f>-Calculation!AH173</f>
        <v>-1.8586768990031159</v>
      </c>
      <c r="AI135" s="76">
        <f>-Calculation!AI173</f>
        <v>-1.8354434377655768</v>
      </c>
      <c r="AJ135" s="102"/>
      <c r="AK135" s="102"/>
    </row>
    <row r="136" spans="1:37" ht="12" customHeight="1" outlineLevel="3">
      <c r="A136" s="102"/>
      <c r="B136" s="102"/>
      <c r="C136" s="102"/>
      <c r="D136" s="102"/>
      <c r="E136" s="72" t="s">
        <v>189</v>
      </c>
      <c r="F136" s="30"/>
      <c r="G136" s="102"/>
      <c r="H136" s="52" t="str">
        <f>Currency</f>
        <v>$000</v>
      </c>
      <c r="I136" s="102"/>
      <c r="J136" s="107">
        <f t="shared" ref="J136:K136" ca="1" si="24">J131+SUM(J133:J135)</f>
        <v>8268.7213814575171</v>
      </c>
      <c r="K136" s="107">
        <f t="shared" ca="1" si="24"/>
        <v>7141.3677786211056</v>
      </c>
      <c r="L136" s="75">
        <f ca="1">L131+SUM(L133:L135)</f>
        <v>686.09452159145974</v>
      </c>
      <c r="M136" s="75">
        <f t="shared" ref="M136:AI136" ca="1" si="25">M131+SUM(M133:M135)</f>
        <v>686.12125683128932</v>
      </c>
      <c r="N136" s="75">
        <f t="shared" ca="1" si="25"/>
        <v>686.76189386873023</v>
      </c>
      <c r="O136" s="75">
        <f t="shared" ca="1" si="25"/>
        <v>687.40287598788075</v>
      </c>
      <c r="P136" s="75">
        <f t="shared" ca="1" si="25"/>
        <v>688.04420644516642</v>
      </c>
      <c r="Q136" s="75">
        <f t="shared" ca="1" si="25"/>
        <v>688.68588846316743</v>
      </c>
      <c r="R136" s="75">
        <f t="shared" ca="1" si="25"/>
        <v>689.32792523104843</v>
      </c>
      <c r="S136" s="75">
        <f t="shared" ca="1" si="25"/>
        <v>689.97031990498203</v>
      </c>
      <c r="T136" s="75">
        <f t="shared" ca="1" si="25"/>
        <v>690.61307560856778</v>
      </c>
      <c r="U136" s="75">
        <f t="shared" ca="1" si="25"/>
        <v>691.25619543324513</v>
      </c>
      <c r="V136" s="75">
        <f t="shared" ca="1" si="25"/>
        <v>691.89968243870237</v>
      </c>
      <c r="W136" s="75">
        <f t="shared" ca="1" si="25"/>
        <v>692.54353965327891</v>
      </c>
      <c r="X136" s="75">
        <f t="shared" ca="1" si="25"/>
        <v>592.02110340769764</v>
      </c>
      <c r="Y136" s="75">
        <f t="shared" ca="1" si="25"/>
        <v>592.62425676951818</v>
      </c>
      <c r="Z136" s="75">
        <f t="shared" ca="1" si="25"/>
        <v>593.17752261528904</v>
      </c>
      <c r="AA136" s="75">
        <f t="shared" ca="1" si="25"/>
        <v>593.73108735681922</v>
      </c>
      <c r="AB136" s="75">
        <f t="shared" ca="1" si="25"/>
        <v>594.28495379625076</v>
      </c>
      <c r="AC136" s="75">
        <f t="shared" ca="1" si="25"/>
        <v>594.83912470662403</v>
      </c>
      <c r="AD136" s="75">
        <f t="shared" ca="1" si="25"/>
        <v>595.39360283224744</v>
      </c>
      <c r="AE136" s="75">
        <f t="shared" ca="1" si="25"/>
        <v>595.94839088906144</v>
      </c>
      <c r="AF136" s="75">
        <f t="shared" ca="1" si="25"/>
        <v>596.50349156499874</v>
      </c>
      <c r="AG136" s="75">
        <f t="shared" ca="1" si="25"/>
        <v>597.05890752034009</v>
      </c>
      <c r="AH136" s="75">
        <f t="shared" ca="1" si="25"/>
        <v>597.61464138806446</v>
      </c>
      <c r="AI136" s="75">
        <f t="shared" ca="1" si="25"/>
        <v>598.1706957741967</v>
      </c>
      <c r="AJ136" s="102"/>
      <c r="AK136" s="102"/>
    </row>
    <row r="137" spans="1:37" ht="12" customHeight="1" outlineLevel="3">
      <c r="A137" s="102"/>
      <c r="B137" s="102"/>
      <c r="C137" s="102"/>
      <c r="D137" s="102"/>
      <c r="E137" s="102"/>
      <c r="F137" s="102"/>
      <c r="G137" s="102"/>
      <c r="H137" s="102"/>
      <c r="I137" s="102"/>
      <c r="J137" s="33"/>
      <c r="K137" s="33"/>
      <c r="L137" s="73"/>
      <c r="M137" s="73"/>
      <c r="N137" s="73"/>
      <c r="O137" s="73"/>
      <c r="P137" s="73"/>
      <c r="Q137" s="74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</row>
    <row r="138" spans="1:37" ht="12" customHeight="1" outlineLevel="3">
      <c r="A138" s="102"/>
      <c r="B138" s="102"/>
      <c r="C138" s="102"/>
      <c r="D138" s="102"/>
      <c r="E138" s="102" t="s">
        <v>185</v>
      </c>
      <c r="F138" s="30"/>
      <c r="G138" s="102"/>
      <c r="H138" s="52" t="str">
        <f>Currency</f>
        <v>$000</v>
      </c>
      <c r="I138" s="102"/>
      <c r="J138" s="106">
        <f t="shared" ref="J138" ca="1" si="26">SUM(L138:W138)</f>
        <v>-2273.8983799008174</v>
      </c>
      <c r="K138" s="106">
        <f t="shared" ref="K138" ca="1" si="27">SUM(X138:AI138)</f>
        <v>-1963.8761391208045</v>
      </c>
      <c r="L138" s="73">
        <f ca="1">-L136*L102</f>
        <v>-188.67599343765144</v>
      </c>
      <c r="M138" s="73">
        <f t="shared" ref="M138:AI138" ca="1" si="28">-M136*M102</f>
        <v>-188.68334562860457</v>
      </c>
      <c r="N138" s="73">
        <f t="shared" ca="1" si="28"/>
        <v>-188.85952081390082</v>
      </c>
      <c r="O138" s="73">
        <f t="shared" ca="1" si="28"/>
        <v>-189.03579089666721</v>
      </c>
      <c r="P138" s="73">
        <f t="shared" ca="1" si="28"/>
        <v>-189.21215677242077</v>
      </c>
      <c r="Q138" s="73">
        <f t="shared" ca="1" si="28"/>
        <v>-189.38861932737106</v>
      </c>
      <c r="R138" s="73">
        <f t="shared" ca="1" si="28"/>
        <v>-189.56517943853834</v>
      </c>
      <c r="S138" s="73">
        <f t="shared" ca="1" si="28"/>
        <v>-189.74183797387008</v>
      </c>
      <c r="T138" s="73">
        <f t="shared" ca="1" si="28"/>
        <v>-189.91859579235614</v>
      </c>
      <c r="U138" s="73">
        <f t="shared" ca="1" si="28"/>
        <v>-190.09545374414242</v>
      </c>
      <c r="V138" s="73">
        <f t="shared" ca="1" si="28"/>
        <v>-190.27241267064318</v>
      </c>
      <c r="W138" s="73">
        <f t="shared" ca="1" si="28"/>
        <v>-190.44947340465171</v>
      </c>
      <c r="X138" s="73">
        <f t="shared" ca="1" si="28"/>
        <v>-162.80580343711685</v>
      </c>
      <c r="Y138" s="73">
        <f t="shared" ca="1" si="28"/>
        <v>-162.97167061161753</v>
      </c>
      <c r="Z138" s="73">
        <f t="shared" ca="1" si="28"/>
        <v>-163.12381871920451</v>
      </c>
      <c r="AA138" s="73">
        <f t="shared" ca="1" si="28"/>
        <v>-163.2760490231253</v>
      </c>
      <c r="AB138" s="73">
        <f t="shared" ca="1" si="28"/>
        <v>-163.42836229396897</v>
      </c>
      <c r="AC138" s="73">
        <f t="shared" ca="1" si="28"/>
        <v>-163.58075929432161</v>
      </c>
      <c r="AD138" s="73">
        <f t="shared" ca="1" si="28"/>
        <v>-163.73324077886807</v>
      </c>
      <c r="AE138" s="73">
        <f t="shared" ca="1" si="28"/>
        <v>-163.8858074944919</v>
      </c>
      <c r="AF138" s="73">
        <f t="shared" ca="1" si="28"/>
        <v>-164.03846018037467</v>
      </c>
      <c r="AG138" s="73">
        <f t="shared" ca="1" si="28"/>
        <v>-164.19119956809354</v>
      </c>
      <c r="AH138" s="73">
        <f t="shared" ca="1" si="28"/>
        <v>-164.34402638171773</v>
      </c>
      <c r="AI138" s="73">
        <f t="shared" ca="1" si="28"/>
        <v>-164.4969413379041</v>
      </c>
      <c r="AJ138" s="102"/>
      <c r="AK138" s="102"/>
    </row>
    <row r="139" spans="1:37" ht="12" customHeight="1" outlineLevel="3" thickBot="1">
      <c r="A139" s="102"/>
      <c r="B139" s="102"/>
      <c r="C139" s="102"/>
      <c r="D139" s="102"/>
      <c r="E139" s="64" t="s">
        <v>179</v>
      </c>
      <c r="F139" s="30"/>
      <c r="G139" s="102"/>
      <c r="H139" s="52" t="str">
        <f>Currency</f>
        <v>$000</v>
      </c>
      <c r="I139" s="102"/>
      <c r="J139" s="107">
        <f t="shared" ref="J139:K139" ca="1" si="29">J136+J138</f>
        <v>5994.8230015566996</v>
      </c>
      <c r="K139" s="107">
        <f t="shared" ca="1" si="29"/>
        <v>5177.4916395003011</v>
      </c>
      <c r="L139" s="69">
        <f ca="1">L136+L138</f>
        <v>497.41852815380832</v>
      </c>
      <c r="M139" s="69">
        <f t="shared" ref="M139:AI139" ca="1" si="30">M136+M138</f>
        <v>497.43791120268475</v>
      </c>
      <c r="N139" s="69">
        <f t="shared" ca="1" si="30"/>
        <v>497.90237305482941</v>
      </c>
      <c r="O139" s="69">
        <f t="shared" ca="1" si="30"/>
        <v>498.36708509121354</v>
      </c>
      <c r="P139" s="69">
        <f t="shared" ca="1" si="30"/>
        <v>498.83204967274565</v>
      </c>
      <c r="Q139" s="69">
        <f t="shared" ca="1" si="30"/>
        <v>499.29726913579634</v>
      </c>
      <c r="R139" s="69">
        <f t="shared" ca="1" si="30"/>
        <v>499.76274579251009</v>
      </c>
      <c r="S139" s="69">
        <f t="shared" ca="1" si="30"/>
        <v>500.22848193111196</v>
      </c>
      <c r="T139" s="69">
        <f t="shared" ca="1" si="30"/>
        <v>500.69447981621164</v>
      </c>
      <c r="U139" s="69">
        <f t="shared" ca="1" si="30"/>
        <v>501.16074168910268</v>
      </c>
      <c r="V139" s="69">
        <f t="shared" ca="1" si="30"/>
        <v>501.62726976805919</v>
      </c>
      <c r="W139" s="69">
        <f t="shared" ca="1" si="30"/>
        <v>502.0940662486272</v>
      </c>
      <c r="X139" s="69">
        <f t="shared" ca="1" si="30"/>
        <v>429.21529997058076</v>
      </c>
      <c r="Y139" s="69">
        <f t="shared" ca="1" si="30"/>
        <v>429.65258615790066</v>
      </c>
      <c r="Z139" s="69">
        <f t="shared" ca="1" si="30"/>
        <v>430.05370389608453</v>
      </c>
      <c r="AA139" s="69">
        <f t="shared" ca="1" si="30"/>
        <v>430.45503833369389</v>
      </c>
      <c r="AB139" s="69">
        <f t="shared" ca="1" si="30"/>
        <v>430.85659150228179</v>
      </c>
      <c r="AC139" s="69">
        <f t="shared" ca="1" si="30"/>
        <v>431.2583654123024</v>
      </c>
      <c r="AD139" s="69">
        <f t="shared" ca="1" si="30"/>
        <v>431.66036205337934</v>
      </c>
      <c r="AE139" s="69">
        <f t="shared" ca="1" si="30"/>
        <v>432.06258339456951</v>
      </c>
      <c r="AF139" s="69">
        <f t="shared" ca="1" si="30"/>
        <v>432.46503138462407</v>
      </c>
      <c r="AG139" s="69">
        <f t="shared" ca="1" si="30"/>
        <v>432.86770795224652</v>
      </c>
      <c r="AH139" s="69">
        <f t="shared" ca="1" si="30"/>
        <v>433.2706150063467</v>
      </c>
      <c r="AI139" s="69">
        <f t="shared" ca="1" si="30"/>
        <v>433.6737544362926</v>
      </c>
      <c r="AJ139" s="102"/>
      <c r="AK139" s="102"/>
    </row>
    <row r="140" spans="1:37" ht="12.75" outlineLevel="2" thickTop="1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74"/>
      <c r="M140" s="74"/>
      <c r="N140" s="74"/>
      <c r="O140" s="74"/>
      <c r="P140" s="74"/>
      <c r="Q140" s="74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</row>
    <row r="141" spans="1:37" outlineLevel="1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</row>
    <row r="142" spans="1:37" s="58" customFormat="1" ht="16.5" thickBot="1">
      <c r="A142" s="102"/>
      <c r="B142" s="41">
        <f>MAX($B$13:$B141)+1</f>
        <v>3</v>
      </c>
      <c r="C142" s="39" t="s">
        <v>190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102"/>
      <c r="AK142" s="102"/>
    </row>
    <row r="143" spans="1:37" ht="12.75" outlineLevel="1" thickTop="1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</row>
    <row r="144" spans="1:37" s="92" customFormat="1" ht="16.5" outlineLevel="1">
      <c r="A144" s="102"/>
      <c r="B144" s="102"/>
      <c r="C144" s="3" t="s">
        <v>190</v>
      </c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</row>
    <row r="145" spans="1:37" s="92" customFormat="1" outlineLevel="2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</row>
    <row r="146" spans="1:37" ht="15" outlineLevel="2">
      <c r="A146" s="102"/>
      <c r="B146" s="102"/>
      <c r="C146" s="102"/>
      <c r="D146" s="4" t="s">
        <v>191</v>
      </c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</row>
    <row r="147" spans="1:37" s="95" customFormat="1" ht="12" customHeight="1" outlineLevel="3">
      <c r="A147" s="102"/>
      <c r="B147" s="102"/>
      <c r="C147" s="102"/>
      <c r="D147" s="4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</row>
    <row r="148" spans="1:37" outlineLevel="3">
      <c r="A148" s="102"/>
      <c r="B148" s="102"/>
      <c r="C148" s="102"/>
      <c r="D148" s="102"/>
      <c r="E148" s="102" t="s">
        <v>194</v>
      </c>
      <c r="F148" s="102"/>
      <c r="G148" s="102"/>
      <c r="H148" s="52" t="str">
        <f>Currency</f>
        <v>$000</v>
      </c>
      <c r="I148" s="102"/>
      <c r="J148" s="102"/>
      <c r="K148" s="109">
        <v>7636.617273167808</v>
      </c>
      <c r="L148" s="77">
        <f ca="1">L209</f>
        <v>7633.4929650314743</v>
      </c>
      <c r="M148" s="77">
        <f t="shared" ref="M148:AI148" ca="1" si="31">M209</f>
        <v>8121.7965012341592</v>
      </c>
      <c r="N148" s="77">
        <f t="shared" ca="1" si="31"/>
        <v>8610.6786789764883</v>
      </c>
      <c r="O148" s="77">
        <f t="shared" ca="1" si="31"/>
        <v>9100.1383211966076</v>
      </c>
      <c r="P148" s="77">
        <f t="shared" ca="1" si="31"/>
        <v>9590.1742710341478</v>
      </c>
      <c r="Q148" s="77">
        <f t="shared" ca="1" si="31"/>
        <v>10080.78539158268</v>
      </c>
      <c r="R148" s="77">
        <f t="shared" ca="1" si="31"/>
        <v>10571.970565645266</v>
      </c>
      <c r="S148" s="77">
        <f t="shared" ca="1" si="31"/>
        <v>11063.728695493079</v>
      </c>
      <c r="T148" s="77">
        <f t="shared" ca="1" si="31"/>
        <v>11556.058702627031</v>
      </c>
      <c r="U148" s="77">
        <f t="shared" ca="1" si="31"/>
        <v>12048.959527542404</v>
      </c>
      <c r="V148" s="77">
        <f t="shared" ca="1" si="31"/>
        <v>12542.430129496404</v>
      </c>
      <c r="W148" s="77">
        <f t="shared" ca="1" si="31"/>
        <v>13036.469486278649</v>
      </c>
      <c r="X148" s="77">
        <f t="shared" ca="1" si="31"/>
        <v>13497.914007900223</v>
      </c>
      <c r="Y148" s="77">
        <f t="shared" ca="1" si="31"/>
        <v>13919.711993780045</v>
      </c>
      <c r="Z148" s="77">
        <f t="shared" ca="1" si="31"/>
        <v>14342.009279901527</v>
      </c>
      <c r="AA148" s="77">
        <f t="shared" ca="1" si="31"/>
        <v>14764.804855682802</v>
      </c>
      <c r="AB148" s="77">
        <f t="shared" ca="1" si="31"/>
        <v>15188.097727914568</v>
      </c>
      <c r="AC148" s="77">
        <f t="shared" ca="1" si="31"/>
        <v>15611.886920547237</v>
      </c>
      <c r="AD148" s="77">
        <f t="shared" ca="1" si="31"/>
        <v>16036.171474480729</v>
      </c>
      <c r="AE148" s="77">
        <f t="shared" ca="1" si="31"/>
        <v>16460.95044735691</v>
      </c>
      <c r="AF148" s="77">
        <f t="shared" ca="1" si="31"/>
        <v>16886.222913354624</v>
      </c>
      <c r="AG148" s="77">
        <f t="shared" ca="1" si="31"/>
        <v>17311.987962987299</v>
      </c>
      <c r="AH148" s="77">
        <f t="shared" ca="1" si="31"/>
        <v>17738.244702903066</v>
      </c>
      <c r="AI148" s="77">
        <f t="shared" ca="1" si="31"/>
        <v>18164.992255687412</v>
      </c>
      <c r="AJ148" s="102"/>
      <c r="AK148" s="102"/>
    </row>
    <row r="149" spans="1:37" outlineLevel="3">
      <c r="A149" s="102"/>
      <c r="B149" s="102"/>
      <c r="C149" s="102"/>
      <c r="D149" s="102"/>
      <c r="E149" s="102" t="s">
        <v>195</v>
      </c>
      <c r="F149" s="102"/>
      <c r="G149" s="102"/>
      <c r="H149" s="52" t="str">
        <f>Currency</f>
        <v>$000</v>
      </c>
      <c r="I149" s="102"/>
      <c r="J149" s="102"/>
      <c r="K149" s="109">
        <v>3156.1643835616437</v>
      </c>
      <c r="L149" s="77">
        <f>Calculation!L33+Calculation!L192</f>
        <v>3606.5573770491801</v>
      </c>
      <c r="M149" s="77">
        <f ca="1">Calculation!M33+Calculation!M192</f>
        <v>3606.5573770491801</v>
      </c>
      <c r="N149" s="77">
        <f ca="1">Calculation!N33+Calculation!N192</f>
        <v>3606.5573770491801</v>
      </c>
      <c r="O149" s="77">
        <f ca="1">Calculation!O33+Calculation!O192</f>
        <v>3606.5573770491801</v>
      </c>
      <c r="P149" s="77">
        <f ca="1">Calculation!P33+Calculation!P192</f>
        <v>3606.5573770491801</v>
      </c>
      <c r="Q149" s="77">
        <f ca="1">Calculation!Q33+Calculation!Q192</f>
        <v>3606.5573770491801</v>
      </c>
      <c r="R149" s="77">
        <f ca="1">Calculation!R33+Calculation!R192</f>
        <v>3606.5573770491801</v>
      </c>
      <c r="S149" s="77">
        <f ca="1">Calculation!S33+Calculation!S192</f>
        <v>3606.5573770491801</v>
      </c>
      <c r="T149" s="77">
        <f ca="1">Calculation!T33+Calculation!T192</f>
        <v>3606.5573770491801</v>
      </c>
      <c r="U149" s="77">
        <f ca="1">Calculation!U33+Calculation!U192</f>
        <v>3606.5573770491801</v>
      </c>
      <c r="V149" s="77">
        <f ca="1">Calculation!V33+Calculation!V192</f>
        <v>3606.5573770491801</v>
      </c>
      <c r="W149" s="77">
        <f ca="1">Calculation!W33+Calculation!W192</f>
        <v>3606.5573770491801</v>
      </c>
      <c r="X149" s="77">
        <f ca="1">Calculation!X33+Calculation!X192</f>
        <v>3534.2465753424658</v>
      </c>
      <c r="Y149" s="77">
        <f ca="1">Calculation!Y33+Calculation!Y192</f>
        <v>3534.2465753424658</v>
      </c>
      <c r="Z149" s="77">
        <f ca="1">Calculation!Z33+Calculation!Z192</f>
        <v>3534.2465753424658</v>
      </c>
      <c r="AA149" s="77">
        <f ca="1">Calculation!AA33+Calculation!AA192</f>
        <v>3534.2465753424658</v>
      </c>
      <c r="AB149" s="77">
        <f ca="1">Calculation!AB33+Calculation!AB192</f>
        <v>3534.2465753424658</v>
      </c>
      <c r="AC149" s="77">
        <f ca="1">Calculation!AC33+Calculation!AC192</f>
        <v>3534.2465753424658</v>
      </c>
      <c r="AD149" s="77">
        <f ca="1">Calculation!AD33+Calculation!AD192</f>
        <v>3534.2465753424658</v>
      </c>
      <c r="AE149" s="77">
        <f ca="1">Calculation!AE33+Calculation!AE192</f>
        <v>3534.2465753424658</v>
      </c>
      <c r="AF149" s="77">
        <f ca="1">Calculation!AF33+Calculation!AF192</f>
        <v>3534.2465753424658</v>
      </c>
      <c r="AG149" s="77">
        <f ca="1">Calculation!AG33+Calculation!AG192</f>
        <v>3534.2465753424658</v>
      </c>
      <c r="AH149" s="77">
        <f ca="1">Calculation!AH33+Calculation!AH192</f>
        <v>3534.2465753424658</v>
      </c>
      <c r="AI149" s="77">
        <f ca="1">Calculation!AI33+Calculation!AI192</f>
        <v>3534.2465753424658</v>
      </c>
      <c r="AJ149" s="102"/>
      <c r="AK149" s="102"/>
    </row>
    <row r="150" spans="1:37" outlineLevel="3">
      <c r="A150" s="102"/>
      <c r="B150" s="102"/>
      <c r="C150" s="102"/>
      <c r="D150" s="102"/>
      <c r="E150" s="102" t="s">
        <v>196</v>
      </c>
      <c r="F150" s="102"/>
      <c r="G150" s="102"/>
      <c r="H150" s="52" t="str">
        <f>Currency</f>
        <v>$000</v>
      </c>
      <c r="I150" s="102"/>
      <c r="J150" s="102"/>
      <c r="K150" s="109">
        <v>2398.6849315068494</v>
      </c>
      <c r="L150" s="77">
        <f>Calculation!L113</f>
        <v>2473.6849315068494</v>
      </c>
      <c r="M150" s="77">
        <f>Calculation!M113</f>
        <v>2473.6849315068494</v>
      </c>
      <c r="N150" s="77">
        <f>Calculation!N113</f>
        <v>2473.6849315068494</v>
      </c>
      <c r="O150" s="77">
        <f>Calculation!O113</f>
        <v>2473.6849315068494</v>
      </c>
      <c r="P150" s="77">
        <f>Calculation!P113</f>
        <v>2473.6849315068494</v>
      </c>
      <c r="Q150" s="77">
        <f>Calculation!Q113</f>
        <v>2473.6849315068494</v>
      </c>
      <c r="R150" s="77">
        <f>Calculation!R113</f>
        <v>2473.6849315068494</v>
      </c>
      <c r="S150" s="77">
        <f>Calculation!S113</f>
        <v>2473.6849315068494</v>
      </c>
      <c r="T150" s="77">
        <f>Calculation!T113</f>
        <v>2473.6849315068494</v>
      </c>
      <c r="U150" s="77">
        <f>Calculation!U113</f>
        <v>2473.6849315068494</v>
      </c>
      <c r="V150" s="77">
        <f>Calculation!V113</f>
        <v>2473.6849315068494</v>
      </c>
      <c r="W150" s="77">
        <f>Calculation!W113</f>
        <v>2473.6849315068494</v>
      </c>
      <c r="X150" s="77">
        <f>Calculation!X113</f>
        <v>2580.0410958904108</v>
      </c>
      <c r="Y150" s="77">
        <f>Calculation!Y113</f>
        <v>2580.0410958904108</v>
      </c>
      <c r="Z150" s="77">
        <f>Calculation!Z113</f>
        <v>2580.0410958904108</v>
      </c>
      <c r="AA150" s="77">
        <f>Calculation!AA113</f>
        <v>2580.0410958904108</v>
      </c>
      <c r="AB150" s="77">
        <f>Calculation!AB113</f>
        <v>2580.0410958904108</v>
      </c>
      <c r="AC150" s="77">
        <f>Calculation!AC113</f>
        <v>2580.0410958904108</v>
      </c>
      <c r="AD150" s="77">
        <f>Calculation!AD113</f>
        <v>2580.0410958904108</v>
      </c>
      <c r="AE150" s="77">
        <f>Calculation!AE113</f>
        <v>2580.0410958904108</v>
      </c>
      <c r="AF150" s="77">
        <f>Calculation!AF113</f>
        <v>2580.0410958904108</v>
      </c>
      <c r="AG150" s="77">
        <f>Calculation!AG113</f>
        <v>2580.0410958904108</v>
      </c>
      <c r="AH150" s="77">
        <f>Calculation!AH113</f>
        <v>2580.0410958904108</v>
      </c>
      <c r="AI150" s="77">
        <f>Calculation!AI113</f>
        <v>2580.0410958904108</v>
      </c>
      <c r="AJ150" s="102"/>
      <c r="AK150" s="102"/>
    </row>
    <row r="151" spans="1:37" outlineLevel="3">
      <c r="A151" s="102"/>
      <c r="B151" s="102"/>
      <c r="C151" s="102"/>
      <c r="D151" s="102"/>
      <c r="E151" s="102" t="s">
        <v>197</v>
      </c>
      <c r="F151" s="102"/>
      <c r="G151" s="102"/>
      <c r="H151" s="52" t="str">
        <f>Currency</f>
        <v>$000</v>
      </c>
      <c r="I151" s="102"/>
      <c r="J151" s="102"/>
      <c r="K151" s="109">
        <v>0</v>
      </c>
      <c r="L151" s="77">
        <f ca="1">Calculation!L146</f>
        <v>0</v>
      </c>
      <c r="M151" s="77">
        <f ca="1">Calculation!M146</f>
        <v>0</v>
      </c>
      <c r="N151" s="77">
        <f ca="1">Calculation!N146</f>
        <v>0</v>
      </c>
      <c r="O151" s="77">
        <f ca="1">Calculation!O146</f>
        <v>0</v>
      </c>
      <c r="P151" s="77">
        <f ca="1">Calculation!P146</f>
        <v>0</v>
      </c>
      <c r="Q151" s="77">
        <f ca="1">Calculation!Q146</f>
        <v>0</v>
      </c>
      <c r="R151" s="77">
        <f ca="1">Calculation!R146</f>
        <v>0</v>
      </c>
      <c r="S151" s="77">
        <f ca="1">Calculation!S146</f>
        <v>0</v>
      </c>
      <c r="T151" s="77">
        <f ca="1">Calculation!T146</f>
        <v>0</v>
      </c>
      <c r="U151" s="77">
        <f ca="1">Calculation!U146</f>
        <v>0</v>
      </c>
      <c r="V151" s="77">
        <f ca="1">Calculation!V146</f>
        <v>0</v>
      </c>
      <c r="W151" s="77">
        <f ca="1">Calculation!W146</f>
        <v>0</v>
      </c>
      <c r="X151" s="77">
        <f ca="1">Calculation!X146</f>
        <v>0</v>
      </c>
      <c r="Y151" s="77">
        <f ca="1">Calculation!Y146</f>
        <v>0</v>
      </c>
      <c r="Z151" s="77">
        <f ca="1">Calculation!Z146</f>
        <v>0</v>
      </c>
      <c r="AA151" s="77">
        <f ca="1">Calculation!AA146</f>
        <v>0</v>
      </c>
      <c r="AB151" s="77">
        <f ca="1">Calculation!AB146</f>
        <v>0</v>
      </c>
      <c r="AC151" s="77">
        <f ca="1">Calculation!AC146</f>
        <v>0</v>
      </c>
      <c r="AD151" s="77">
        <f ca="1">Calculation!AD146</f>
        <v>0</v>
      </c>
      <c r="AE151" s="77">
        <f ca="1">Calculation!AE146</f>
        <v>0</v>
      </c>
      <c r="AF151" s="77">
        <f ca="1">Calculation!AF146</f>
        <v>0</v>
      </c>
      <c r="AG151" s="77">
        <f ca="1">Calculation!AG146</f>
        <v>0</v>
      </c>
      <c r="AH151" s="77">
        <f ca="1">Calculation!AH146</f>
        <v>0</v>
      </c>
      <c r="AI151" s="77">
        <f ca="1">Calculation!AI146</f>
        <v>0</v>
      </c>
      <c r="AJ151" s="102"/>
      <c r="AK151" s="102"/>
    </row>
    <row r="152" spans="1:37" outlineLevel="3">
      <c r="A152" s="102"/>
      <c r="B152" s="102"/>
      <c r="C152" s="102"/>
      <c r="D152" s="102"/>
      <c r="E152" s="64" t="s">
        <v>198</v>
      </c>
      <c r="F152" s="102"/>
      <c r="G152" s="102"/>
      <c r="H152" s="52" t="str">
        <f>Currency</f>
        <v>$000</v>
      </c>
      <c r="I152" s="102"/>
      <c r="J152" s="102"/>
      <c r="K152" s="110">
        <f t="shared" ref="K152:AI152" si="32">SUM(K148:K151)</f>
        <v>13191.466588236301</v>
      </c>
      <c r="L152" s="111">
        <f t="shared" ca="1" si="32"/>
        <v>13713.735273587503</v>
      </c>
      <c r="M152" s="111">
        <f t="shared" ca="1" si="32"/>
        <v>14202.038809790189</v>
      </c>
      <c r="N152" s="111">
        <f t="shared" ca="1" si="32"/>
        <v>14690.920987532518</v>
      </c>
      <c r="O152" s="111">
        <f t="shared" ca="1" si="32"/>
        <v>15180.380629752639</v>
      </c>
      <c r="P152" s="111">
        <f t="shared" ca="1" si="32"/>
        <v>15670.416579590179</v>
      </c>
      <c r="Q152" s="111">
        <f t="shared" ca="1" si="32"/>
        <v>16161.027700138711</v>
      </c>
      <c r="R152" s="111">
        <f t="shared" ca="1" si="32"/>
        <v>16652.212874201297</v>
      </c>
      <c r="S152" s="111">
        <f t="shared" ca="1" si="32"/>
        <v>17143.971004049108</v>
      </c>
      <c r="T152" s="111">
        <f t="shared" ca="1" si="32"/>
        <v>17636.301011183063</v>
      </c>
      <c r="U152" s="111">
        <f t="shared" ca="1" si="32"/>
        <v>18129.201836098433</v>
      </c>
      <c r="V152" s="111">
        <f t="shared" ca="1" si="32"/>
        <v>18622.672438052436</v>
      </c>
      <c r="W152" s="111">
        <f t="shared" ca="1" si="32"/>
        <v>19116.711794834679</v>
      </c>
      <c r="X152" s="111">
        <f t="shared" ca="1" si="32"/>
        <v>19612.201679133097</v>
      </c>
      <c r="Y152" s="111">
        <f t="shared" ca="1" si="32"/>
        <v>20033.999665012921</v>
      </c>
      <c r="Z152" s="111">
        <f t="shared" ca="1" si="32"/>
        <v>20456.296951134405</v>
      </c>
      <c r="AA152" s="111">
        <f t="shared" ca="1" si="32"/>
        <v>20879.09252691568</v>
      </c>
      <c r="AB152" s="111">
        <f t="shared" ca="1" si="32"/>
        <v>21302.385399147446</v>
      </c>
      <c r="AC152" s="111">
        <f t="shared" ca="1" si="32"/>
        <v>21726.174591780113</v>
      </c>
      <c r="AD152" s="111">
        <f t="shared" ca="1" si="32"/>
        <v>22150.459145713605</v>
      </c>
      <c r="AE152" s="111">
        <f t="shared" ca="1" si="32"/>
        <v>22575.238118589787</v>
      </c>
      <c r="AF152" s="111">
        <f t="shared" ca="1" si="32"/>
        <v>23000.5105845875</v>
      </c>
      <c r="AG152" s="111">
        <f t="shared" ca="1" si="32"/>
        <v>23426.275634220176</v>
      </c>
      <c r="AH152" s="111">
        <f t="shared" ca="1" si="32"/>
        <v>23852.532374135943</v>
      </c>
      <c r="AI152" s="111">
        <f t="shared" ca="1" si="32"/>
        <v>24279.279926920288</v>
      </c>
      <c r="AJ152" s="102"/>
      <c r="AK152" s="102"/>
    </row>
    <row r="153" spans="1:37" ht="12" customHeight="1" outlineLevel="3">
      <c r="A153" s="102"/>
      <c r="B153" s="102"/>
      <c r="C153" s="102"/>
      <c r="D153" s="70"/>
      <c r="E153" s="102"/>
      <c r="F153" s="102"/>
      <c r="G153" s="102"/>
      <c r="H153" s="102"/>
      <c r="I153" s="102"/>
      <c r="J153" s="102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102"/>
      <c r="AK153" s="102"/>
    </row>
    <row r="154" spans="1:37" ht="15" outlineLevel="2">
      <c r="A154" s="102"/>
      <c r="B154" s="102"/>
      <c r="C154" s="102"/>
      <c r="D154" s="4" t="s">
        <v>192</v>
      </c>
      <c r="E154" s="102"/>
      <c r="F154" s="102"/>
      <c r="G154" s="102"/>
      <c r="H154" s="102"/>
      <c r="I154" s="102"/>
      <c r="J154" s="102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102"/>
      <c r="AK154" s="102"/>
    </row>
    <row r="155" spans="1:37" s="95" customFormat="1" ht="12" customHeight="1" outlineLevel="3">
      <c r="A155" s="102"/>
      <c r="B155" s="102"/>
      <c r="C155" s="102"/>
      <c r="D155" s="4"/>
      <c r="E155" s="102"/>
      <c r="F155" s="102"/>
      <c r="G155" s="102"/>
      <c r="H155" s="102"/>
      <c r="I155" s="102"/>
      <c r="J155" s="102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102"/>
      <c r="AK155" s="102"/>
    </row>
    <row r="156" spans="1:37" outlineLevel="3">
      <c r="A156" s="102"/>
      <c r="B156" s="102"/>
      <c r="C156" s="102"/>
      <c r="D156" s="102"/>
      <c r="E156" s="102" t="s">
        <v>199</v>
      </c>
      <c r="F156" s="102"/>
      <c r="G156" s="102"/>
      <c r="H156" s="52" t="str">
        <f>Currency</f>
        <v>$000</v>
      </c>
      <c r="I156" s="102"/>
      <c r="J156" s="102"/>
      <c r="K156" s="109">
        <v>1199.3424657534247</v>
      </c>
      <c r="L156" s="77">
        <f>Calculation!L56+Calculation!L70+Calculation!L84+Calculation!L98+Calculation!L175</f>
        <v>1233.4426229508197</v>
      </c>
      <c r="M156" s="77">
        <f>Calculation!M56+Calculation!M70+Calculation!M84+Calculation!M98+Calculation!M175</f>
        <v>1233.4426229508197</v>
      </c>
      <c r="N156" s="77">
        <f>Calculation!N56+Calculation!N70+Calculation!N84+Calculation!N98+Calculation!N175</f>
        <v>1233.4426229508197</v>
      </c>
      <c r="O156" s="77">
        <f>Calculation!O56+Calculation!O70+Calculation!O84+Calculation!O98+Calculation!O175</f>
        <v>1233.4426229508197</v>
      </c>
      <c r="P156" s="77">
        <f>Calculation!P56+Calculation!P70+Calculation!P84+Calculation!P98+Calculation!P175</f>
        <v>1233.4426229508197</v>
      </c>
      <c r="Q156" s="77">
        <f>Calculation!Q56+Calculation!Q70+Calculation!Q84+Calculation!Q98+Calculation!Q175</f>
        <v>1233.4426229508197</v>
      </c>
      <c r="R156" s="77">
        <f>Calculation!R56+Calculation!R70+Calculation!R84+Calculation!R98+Calculation!R175</f>
        <v>1233.4426229508197</v>
      </c>
      <c r="S156" s="77">
        <f>Calculation!S56+Calculation!S70+Calculation!S84+Calculation!S98+Calculation!S175</f>
        <v>1233.4426229508197</v>
      </c>
      <c r="T156" s="77">
        <f>Calculation!T56+Calculation!T70+Calculation!T84+Calculation!T98+Calculation!T175</f>
        <v>1233.4426229508197</v>
      </c>
      <c r="U156" s="77">
        <f>Calculation!U56+Calculation!U70+Calculation!U84+Calculation!U98+Calculation!U175</f>
        <v>1233.4426229508197</v>
      </c>
      <c r="V156" s="77">
        <f>Calculation!V56+Calculation!V70+Calculation!V84+Calculation!V98+Calculation!V175</f>
        <v>1233.4426229508197</v>
      </c>
      <c r="W156" s="77">
        <f>Calculation!W56+Calculation!W70+Calculation!W84+Calculation!W98+Calculation!W175</f>
        <v>1233.4426229508197</v>
      </c>
      <c r="X156" s="77">
        <f>Calculation!X56+Calculation!X70+Calculation!X84+Calculation!X98+Calculation!X175</f>
        <v>1307.6712328767123</v>
      </c>
      <c r="Y156" s="77">
        <f>Calculation!Y56+Calculation!Y70+Calculation!Y84+Calculation!Y98+Calculation!Y175</f>
        <v>1307.6712328767123</v>
      </c>
      <c r="Z156" s="77">
        <f>Calculation!Z56+Calculation!Z70+Calculation!Z84+Calculation!Z98+Calculation!Z175</f>
        <v>1307.6712328767123</v>
      </c>
      <c r="AA156" s="77">
        <f>Calculation!AA56+Calculation!AA70+Calculation!AA84+Calculation!AA98+Calculation!AA175</f>
        <v>1307.6712328767123</v>
      </c>
      <c r="AB156" s="77">
        <f>Calculation!AB56+Calculation!AB70+Calculation!AB84+Calculation!AB98+Calculation!AB175</f>
        <v>1307.6712328767123</v>
      </c>
      <c r="AC156" s="77">
        <f>Calculation!AC56+Calculation!AC70+Calculation!AC84+Calculation!AC98+Calculation!AC175</f>
        <v>1307.6712328767123</v>
      </c>
      <c r="AD156" s="77">
        <f>Calculation!AD56+Calculation!AD70+Calculation!AD84+Calculation!AD98+Calculation!AD175</f>
        <v>1307.6712328767123</v>
      </c>
      <c r="AE156" s="77">
        <f>Calculation!AE56+Calculation!AE70+Calculation!AE84+Calculation!AE98+Calculation!AE175</f>
        <v>1307.6712328767123</v>
      </c>
      <c r="AF156" s="77">
        <f>Calculation!AF56+Calculation!AF70+Calculation!AF84+Calculation!AF98+Calculation!AF175</f>
        <v>1307.6712328767123</v>
      </c>
      <c r="AG156" s="77">
        <f>Calculation!AG56+Calculation!AG70+Calculation!AG84+Calculation!AG98+Calculation!AG175</f>
        <v>1307.6712328767123</v>
      </c>
      <c r="AH156" s="77">
        <f>Calculation!AH56+Calculation!AH70+Calculation!AH84+Calculation!AH98+Calculation!AH175</f>
        <v>1307.6712328767123</v>
      </c>
      <c r="AI156" s="77">
        <f>Calculation!AI56+Calculation!AI70+Calculation!AI84+Calculation!AI98+Calculation!AI175</f>
        <v>1307.6712328767123</v>
      </c>
      <c r="AJ156" s="102"/>
      <c r="AK156" s="102"/>
    </row>
    <row r="157" spans="1:37" outlineLevel="3">
      <c r="A157" s="102"/>
      <c r="B157" s="102"/>
      <c r="C157" s="102"/>
      <c r="D157" s="102"/>
      <c r="E157" s="102" t="s">
        <v>200</v>
      </c>
      <c r="F157" s="102"/>
      <c r="G157" s="102"/>
      <c r="H157" s="52" t="str">
        <f>Currency</f>
        <v>$000</v>
      </c>
      <c r="I157" s="102"/>
      <c r="J157" s="102"/>
      <c r="K157" s="109">
        <v>740</v>
      </c>
      <c r="L157" s="77">
        <f>Calculation!L162</f>
        <v>730.75</v>
      </c>
      <c r="M157" s="77">
        <f>Calculation!M162</f>
        <v>721.61562500000002</v>
      </c>
      <c r="N157" s="77">
        <f>Calculation!N162</f>
        <v>712.59542968749997</v>
      </c>
      <c r="O157" s="77">
        <f>Calculation!O162</f>
        <v>703.68798681640624</v>
      </c>
      <c r="P157" s="77">
        <f>Calculation!P162</f>
        <v>694.8918869812012</v>
      </c>
      <c r="Q157" s="77">
        <f>Calculation!Q162</f>
        <v>686.20573839393614</v>
      </c>
      <c r="R157" s="77">
        <f>Calculation!R162</f>
        <v>677.62816666401193</v>
      </c>
      <c r="S157" s="77">
        <f>Calculation!S162</f>
        <v>669.15781458071183</v>
      </c>
      <c r="T157" s="77">
        <f>Calculation!T162</f>
        <v>660.79334189845292</v>
      </c>
      <c r="U157" s="77">
        <f>Calculation!U162</f>
        <v>652.53342512472227</v>
      </c>
      <c r="V157" s="77">
        <f>Calculation!V162</f>
        <v>644.37675731066327</v>
      </c>
      <c r="W157" s="77">
        <f>Calculation!W162</f>
        <v>636.32204784427995</v>
      </c>
      <c r="X157" s="77">
        <f>Calculation!X162</f>
        <v>628.36802224622647</v>
      </c>
      <c r="Y157" s="77">
        <f>Calculation!Y162</f>
        <v>620.51342196814869</v>
      </c>
      <c r="Z157" s="77">
        <f>Calculation!Z162</f>
        <v>612.75700419354678</v>
      </c>
      <c r="AA157" s="77">
        <f>Calculation!AA162</f>
        <v>605.09754164112746</v>
      </c>
      <c r="AB157" s="77">
        <f>Calculation!AB162</f>
        <v>597.53382237061339</v>
      </c>
      <c r="AC157" s="77">
        <f>Calculation!AC162</f>
        <v>590.06464959098071</v>
      </c>
      <c r="AD157" s="77">
        <f>Calculation!AD162</f>
        <v>582.6888414710935</v>
      </c>
      <c r="AE157" s="77">
        <f>Calculation!AE162</f>
        <v>575.40523095270487</v>
      </c>
      <c r="AF157" s="77">
        <f>Calculation!AF162</f>
        <v>568.2126655657961</v>
      </c>
      <c r="AG157" s="77">
        <f>Calculation!AG162</f>
        <v>561.11000724622363</v>
      </c>
      <c r="AH157" s="77">
        <f>Calculation!AH162</f>
        <v>554.09613215564582</v>
      </c>
      <c r="AI157" s="77">
        <f>Calculation!AI162</f>
        <v>547.16993050370024</v>
      </c>
      <c r="AJ157" s="102"/>
      <c r="AK157" s="102"/>
    </row>
    <row r="158" spans="1:37" outlineLevel="3">
      <c r="A158" s="102"/>
      <c r="B158" s="102"/>
      <c r="C158" s="102"/>
      <c r="D158" s="102"/>
      <c r="E158" s="64" t="s">
        <v>201</v>
      </c>
      <c r="F158" s="102"/>
      <c r="G158" s="102"/>
      <c r="H158" s="52" t="str">
        <f>Currency</f>
        <v>$000</v>
      </c>
      <c r="I158" s="102"/>
      <c r="J158" s="102"/>
      <c r="K158" s="112">
        <f>SUM(K156:K157)</f>
        <v>1939.3424657534247</v>
      </c>
      <c r="L158" s="111">
        <f>SUM(L156:L157)</f>
        <v>1964.1926229508197</v>
      </c>
      <c r="M158" s="111">
        <f t="shared" ref="M158:AI158" si="33">SUM(M156:M157)</f>
        <v>1955.0582479508198</v>
      </c>
      <c r="N158" s="111">
        <f t="shared" si="33"/>
        <v>1946.0380526383196</v>
      </c>
      <c r="O158" s="111">
        <f t="shared" si="33"/>
        <v>1937.1306097672259</v>
      </c>
      <c r="P158" s="111">
        <f t="shared" si="33"/>
        <v>1928.3345099320209</v>
      </c>
      <c r="Q158" s="111">
        <f t="shared" si="33"/>
        <v>1919.6483613447558</v>
      </c>
      <c r="R158" s="111">
        <f t="shared" si="33"/>
        <v>1911.0707896148315</v>
      </c>
      <c r="S158" s="111">
        <f t="shared" si="33"/>
        <v>1902.6004375315315</v>
      </c>
      <c r="T158" s="111">
        <f t="shared" si="33"/>
        <v>1894.2359648492725</v>
      </c>
      <c r="U158" s="111">
        <f t="shared" si="33"/>
        <v>1885.9760480755419</v>
      </c>
      <c r="V158" s="111">
        <f t="shared" si="33"/>
        <v>1877.8193802614828</v>
      </c>
      <c r="W158" s="111">
        <f t="shared" si="33"/>
        <v>1869.7646707950996</v>
      </c>
      <c r="X158" s="111">
        <f t="shared" si="33"/>
        <v>1936.0392551229388</v>
      </c>
      <c r="Y158" s="111">
        <f t="shared" si="33"/>
        <v>1928.1846548448611</v>
      </c>
      <c r="Z158" s="111">
        <f t="shared" si="33"/>
        <v>1920.428237070259</v>
      </c>
      <c r="AA158" s="111">
        <f t="shared" si="33"/>
        <v>1912.7687745178398</v>
      </c>
      <c r="AB158" s="111">
        <f t="shared" si="33"/>
        <v>1905.2050552473256</v>
      </c>
      <c r="AC158" s="111">
        <f t="shared" si="33"/>
        <v>1897.735882467693</v>
      </c>
      <c r="AD158" s="111">
        <f t="shared" si="33"/>
        <v>1890.3600743478059</v>
      </c>
      <c r="AE158" s="111">
        <f t="shared" si="33"/>
        <v>1883.0764638294172</v>
      </c>
      <c r="AF158" s="111">
        <f t="shared" si="33"/>
        <v>1875.8838984425083</v>
      </c>
      <c r="AG158" s="111">
        <f t="shared" si="33"/>
        <v>1868.781240122936</v>
      </c>
      <c r="AH158" s="111">
        <f t="shared" si="33"/>
        <v>1861.7673650323582</v>
      </c>
      <c r="AI158" s="111">
        <f t="shared" si="33"/>
        <v>1854.8411633804126</v>
      </c>
      <c r="AJ158" s="102"/>
      <c r="AK158" s="102"/>
    </row>
    <row r="159" spans="1:37" ht="12" customHeight="1" outlineLevel="3">
      <c r="A159" s="102"/>
      <c r="B159" s="102"/>
      <c r="C159" s="102"/>
      <c r="D159" s="70"/>
      <c r="E159" s="102"/>
      <c r="F159" s="102"/>
      <c r="G159" s="102"/>
      <c r="H159" s="102"/>
      <c r="I159" s="102"/>
      <c r="J159" s="102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102"/>
      <c r="AK159" s="102"/>
    </row>
    <row r="160" spans="1:37" ht="15.75" outlineLevel="2" thickBot="1">
      <c r="A160" s="102"/>
      <c r="B160" s="102"/>
      <c r="C160" s="102"/>
      <c r="D160" s="4" t="s">
        <v>202</v>
      </c>
      <c r="E160" s="102"/>
      <c r="F160" s="102"/>
      <c r="G160" s="102"/>
      <c r="H160" s="52" t="str">
        <f>Currency</f>
        <v>$000</v>
      </c>
      <c r="I160" s="102"/>
      <c r="J160" s="102"/>
      <c r="K160" s="110">
        <f>K152-K158</f>
        <v>11252.124122482875</v>
      </c>
      <c r="L160" s="113">
        <f ca="1">L152-L158</f>
        <v>11749.542650636684</v>
      </c>
      <c r="M160" s="113">
        <f t="shared" ref="M160:AI160" ca="1" si="34">M152-M158</f>
        <v>12246.980561839369</v>
      </c>
      <c r="N160" s="113">
        <f t="shared" ca="1" si="34"/>
        <v>12744.882934894198</v>
      </c>
      <c r="O160" s="113">
        <f t="shared" ca="1" si="34"/>
        <v>13243.250019985413</v>
      </c>
      <c r="P160" s="113">
        <f t="shared" ca="1" si="34"/>
        <v>13742.082069658158</v>
      </c>
      <c r="Q160" s="113">
        <f t="shared" ca="1" si="34"/>
        <v>14241.379338793955</v>
      </c>
      <c r="R160" s="113">
        <f t="shared" ca="1" si="34"/>
        <v>14741.142084586467</v>
      </c>
      <c r="S160" s="113">
        <f t="shared" ca="1" si="34"/>
        <v>15241.370566517577</v>
      </c>
      <c r="T160" s="113">
        <f t="shared" ca="1" si="34"/>
        <v>15742.06504633379</v>
      </c>
      <c r="U160" s="113">
        <f t="shared" ca="1" si="34"/>
        <v>16243.225788022892</v>
      </c>
      <c r="V160" s="113">
        <f t="shared" ca="1" si="34"/>
        <v>16744.853057790951</v>
      </c>
      <c r="W160" s="113">
        <f t="shared" ca="1" si="34"/>
        <v>17246.94712403958</v>
      </c>
      <c r="X160" s="113">
        <f t="shared" ca="1" si="34"/>
        <v>17676.162424010159</v>
      </c>
      <c r="Y160" s="113">
        <f t="shared" ca="1" si="34"/>
        <v>18105.815010168059</v>
      </c>
      <c r="Z160" s="113">
        <f t="shared" ca="1" si="34"/>
        <v>18535.868714064145</v>
      </c>
      <c r="AA160" s="113">
        <f t="shared" ca="1" si="34"/>
        <v>18966.323752397839</v>
      </c>
      <c r="AB160" s="113">
        <f t="shared" ca="1" si="34"/>
        <v>19397.18034390012</v>
      </c>
      <c r="AC160" s="113">
        <f t="shared" ca="1" si="34"/>
        <v>19828.438709312421</v>
      </c>
      <c r="AD160" s="113">
        <f t="shared" ca="1" si="34"/>
        <v>20260.099071365799</v>
      </c>
      <c r="AE160" s="113">
        <f t="shared" ca="1" si="34"/>
        <v>20692.16165476037</v>
      </c>
      <c r="AF160" s="113">
        <f t="shared" ca="1" si="34"/>
        <v>21124.626686144991</v>
      </c>
      <c r="AG160" s="113">
        <f t="shared" ca="1" si="34"/>
        <v>21557.494394097241</v>
      </c>
      <c r="AH160" s="113">
        <f t="shared" ca="1" si="34"/>
        <v>21990.765009103583</v>
      </c>
      <c r="AI160" s="113">
        <f t="shared" ca="1" si="34"/>
        <v>22424.438763539874</v>
      </c>
      <c r="AJ160" s="102"/>
      <c r="AK160" s="102"/>
    </row>
    <row r="161" spans="1:37" ht="12" customHeight="1" outlineLevel="3" thickTop="1">
      <c r="A161" s="102"/>
      <c r="B161" s="102"/>
      <c r="C161" s="102"/>
      <c r="D161" s="70"/>
      <c r="E161" s="102"/>
      <c r="F161" s="102"/>
      <c r="G161" s="102"/>
      <c r="H161" s="102"/>
      <c r="I161" s="102"/>
      <c r="J161" s="102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102"/>
      <c r="AK161" s="102"/>
    </row>
    <row r="162" spans="1:37" ht="15" outlineLevel="2">
      <c r="A162" s="102"/>
      <c r="B162" s="102"/>
      <c r="C162" s="102"/>
      <c r="D162" s="4" t="s">
        <v>193</v>
      </c>
      <c r="E162" s="102"/>
      <c r="F162" s="102"/>
      <c r="G162" s="102"/>
      <c r="H162" s="102"/>
      <c r="I162" s="102"/>
      <c r="J162" s="102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102"/>
      <c r="AK162" s="102"/>
    </row>
    <row r="163" spans="1:37" s="95" customFormat="1" ht="12" customHeight="1" outlineLevel="3">
      <c r="A163" s="102"/>
      <c r="B163" s="102"/>
      <c r="C163" s="102"/>
      <c r="D163" s="4"/>
      <c r="E163" s="102"/>
      <c r="F163" s="102"/>
      <c r="G163" s="102"/>
      <c r="H163" s="102"/>
      <c r="I163" s="102"/>
      <c r="J163" s="102"/>
      <c r="K163" s="102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102"/>
      <c r="AK163" s="102"/>
    </row>
    <row r="164" spans="1:37" outlineLevel="3">
      <c r="A164" s="102"/>
      <c r="B164" s="102"/>
      <c r="C164" s="102"/>
      <c r="D164" s="102"/>
      <c r="E164" s="102" t="s">
        <v>203</v>
      </c>
      <c r="F164" s="102"/>
      <c r="G164" s="102"/>
      <c r="H164" s="52" t="str">
        <f t="shared" ref="H164:H169" si="35">Currency</f>
        <v>$000</v>
      </c>
      <c r="I164" s="102"/>
      <c r="J164" s="102"/>
      <c r="K164" s="98">
        <v>0</v>
      </c>
      <c r="L164" s="77">
        <f>Calculation!L207</f>
        <v>0</v>
      </c>
      <c r="M164" s="77">
        <f>Calculation!M207</f>
        <v>0</v>
      </c>
      <c r="N164" s="77">
        <f>Calculation!N207</f>
        <v>0</v>
      </c>
      <c r="O164" s="77">
        <f>Calculation!O207</f>
        <v>0</v>
      </c>
      <c r="P164" s="77">
        <f>Calculation!P207</f>
        <v>0</v>
      </c>
      <c r="Q164" s="77">
        <f>Calculation!Q207</f>
        <v>0</v>
      </c>
      <c r="R164" s="77">
        <f>Calculation!R207</f>
        <v>0</v>
      </c>
      <c r="S164" s="77">
        <f>Calculation!S207</f>
        <v>0</v>
      </c>
      <c r="T164" s="77">
        <f>Calculation!T207</f>
        <v>0</v>
      </c>
      <c r="U164" s="77">
        <f>Calculation!U207</f>
        <v>0</v>
      </c>
      <c r="V164" s="77">
        <f>Calculation!V207</f>
        <v>0</v>
      </c>
      <c r="W164" s="77">
        <f>Calculation!W207</f>
        <v>0</v>
      </c>
      <c r="X164" s="77">
        <f>Calculation!X207</f>
        <v>0</v>
      </c>
      <c r="Y164" s="77">
        <f>Calculation!Y207</f>
        <v>0</v>
      </c>
      <c r="Z164" s="77">
        <f>Calculation!Z207</f>
        <v>0</v>
      </c>
      <c r="AA164" s="77">
        <f>Calculation!AA207</f>
        <v>0</v>
      </c>
      <c r="AB164" s="77">
        <f>Calculation!AB207</f>
        <v>0</v>
      </c>
      <c r="AC164" s="77">
        <f>Calculation!AC207</f>
        <v>0</v>
      </c>
      <c r="AD164" s="77">
        <f>Calculation!AD207</f>
        <v>0</v>
      </c>
      <c r="AE164" s="77">
        <f>Calculation!AE207</f>
        <v>0</v>
      </c>
      <c r="AF164" s="77">
        <f>Calculation!AF207</f>
        <v>0</v>
      </c>
      <c r="AG164" s="77">
        <f>Calculation!AG207</f>
        <v>0</v>
      </c>
      <c r="AH164" s="77">
        <f>Calculation!AH207</f>
        <v>0</v>
      </c>
      <c r="AI164" s="77">
        <f>Calculation!AI207</f>
        <v>0</v>
      </c>
      <c r="AJ164" s="102"/>
      <c r="AK164" s="102"/>
    </row>
    <row r="165" spans="1:37" outlineLevel="3">
      <c r="A165" s="102"/>
      <c r="B165" s="102"/>
      <c r="C165" s="102"/>
      <c r="D165" s="102"/>
      <c r="E165" s="102"/>
      <c r="F165" s="102"/>
      <c r="G165" s="102"/>
      <c r="H165" s="52" t="str">
        <f t="shared" si="35"/>
        <v>$000</v>
      </c>
      <c r="I165" s="102"/>
      <c r="J165" s="102"/>
      <c r="K165" s="102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102"/>
      <c r="AK165" s="102"/>
    </row>
    <row r="166" spans="1:37" outlineLevel="3">
      <c r="A166" s="102"/>
      <c r="B166" s="102"/>
      <c r="C166" s="102"/>
      <c r="D166" s="102"/>
      <c r="E166" s="102" t="s">
        <v>257</v>
      </c>
      <c r="F166" s="102"/>
      <c r="G166" s="102"/>
      <c r="H166" s="52" t="str">
        <f t="shared" si="35"/>
        <v>$000</v>
      </c>
      <c r="I166" s="102"/>
      <c r="J166" s="102"/>
      <c r="K166" s="98">
        <v>5715.03</v>
      </c>
      <c r="L166" s="77">
        <f>K168</f>
        <v>11252.124122482877</v>
      </c>
      <c r="M166" s="77">
        <f t="shared" ref="M166:AI166" ca="1" si="36">L168</f>
        <v>11749.542650636686</v>
      </c>
      <c r="N166" s="77">
        <f t="shared" ca="1" si="36"/>
        <v>12246.980561839371</v>
      </c>
      <c r="O166" s="77">
        <f t="shared" ca="1" si="36"/>
        <v>12744.8829348942</v>
      </c>
      <c r="P166" s="77">
        <f t="shared" ca="1" si="36"/>
        <v>13243.250019985413</v>
      </c>
      <c r="Q166" s="77">
        <f t="shared" ca="1" si="36"/>
        <v>13742.08206965816</v>
      </c>
      <c r="R166" s="77">
        <f t="shared" ca="1" si="36"/>
        <v>14241.379338793955</v>
      </c>
      <c r="S166" s="77">
        <f t="shared" ca="1" si="36"/>
        <v>14741.142084586465</v>
      </c>
      <c r="T166" s="77">
        <f t="shared" ca="1" si="36"/>
        <v>15241.370566517577</v>
      </c>
      <c r="U166" s="77">
        <f t="shared" ca="1" si="36"/>
        <v>15742.065046333788</v>
      </c>
      <c r="V166" s="77">
        <f t="shared" ca="1" si="36"/>
        <v>16243.22578802289</v>
      </c>
      <c r="W166" s="77">
        <f t="shared" ca="1" si="36"/>
        <v>16744.853057790948</v>
      </c>
      <c r="X166" s="77">
        <f t="shared" ca="1" si="36"/>
        <v>17246.947124039576</v>
      </c>
      <c r="Y166" s="77">
        <f t="shared" ca="1" si="36"/>
        <v>17676.162424010156</v>
      </c>
      <c r="Z166" s="77">
        <f t="shared" ca="1" si="36"/>
        <v>18105.815010168055</v>
      </c>
      <c r="AA166" s="77">
        <f t="shared" ca="1" si="36"/>
        <v>18535.868714064138</v>
      </c>
      <c r="AB166" s="77">
        <f t="shared" ca="1" si="36"/>
        <v>18966.323752397831</v>
      </c>
      <c r="AC166" s="77">
        <f t="shared" ca="1" si="36"/>
        <v>19397.180343900112</v>
      </c>
      <c r="AD166" s="77">
        <f t="shared" ca="1" si="36"/>
        <v>19828.438709312413</v>
      </c>
      <c r="AE166" s="77">
        <f t="shared" ca="1" si="36"/>
        <v>20260.099071365792</v>
      </c>
      <c r="AF166" s="77">
        <f t="shared" ca="1" si="36"/>
        <v>20692.161654760363</v>
      </c>
      <c r="AG166" s="77">
        <f t="shared" ca="1" si="36"/>
        <v>21124.626686144988</v>
      </c>
      <c r="AH166" s="77">
        <f t="shared" ca="1" si="36"/>
        <v>21557.494394097233</v>
      </c>
      <c r="AI166" s="77">
        <f t="shared" ca="1" si="36"/>
        <v>21990.765009103579</v>
      </c>
      <c r="AJ166" s="102"/>
      <c r="AK166" s="102"/>
    </row>
    <row r="167" spans="1:37" outlineLevel="3">
      <c r="A167" s="102"/>
      <c r="B167" s="102"/>
      <c r="C167" s="102"/>
      <c r="D167" s="102"/>
      <c r="E167" s="102" t="s">
        <v>179</v>
      </c>
      <c r="F167" s="102"/>
      <c r="G167" s="102"/>
      <c r="H167" s="52" t="str">
        <f t="shared" si="35"/>
        <v>$000</v>
      </c>
      <c r="I167" s="102"/>
      <c r="J167" s="102"/>
      <c r="K167" s="98">
        <v>5537.0941224828766</v>
      </c>
      <c r="L167" s="77">
        <f t="shared" ref="L167:AI167" ca="1" si="37">L139</f>
        <v>497.41852815380832</v>
      </c>
      <c r="M167" s="77">
        <f t="shared" ca="1" si="37"/>
        <v>497.43791120268475</v>
      </c>
      <c r="N167" s="77">
        <f t="shared" ca="1" si="37"/>
        <v>497.90237305482941</v>
      </c>
      <c r="O167" s="77">
        <f t="shared" ca="1" si="37"/>
        <v>498.36708509121354</v>
      </c>
      <c r="P167" s="77">
        <f t="shared" ca="1" si="37"/>
        <v>498.83204967274565</v>
      </c>
      <c r="Q167" s="77">
        <f t="shared" ca="1" si="37"/>
        <v>499.29726913579634</v>
      </c>
      <c r="R167" s="77">
        <f t="shared" ca="1" si="37"/>
        <v>499.76274579251009</v>
      </c>
      <c r="S167" s="77">
        <f t="shared" ca="1" si="37"/>
        <v>500.22848193111196</v>
      </c>
      <c r="T167" s="77">
        <f t="shared" ca="1" si="37"/>
        <v>500.69447981621164</v>
      </c>
      <c r="U167" s="77">
        <f t="shared" ca="1" si="37"/>
        <v>501.16074168910268</v>
      </c>
      <c r="V167" s="77">
        <f t="shared" ca="1" si="37"/>
        <v>501.62726976805919</v>
      </c>
      <c r="W167" s="77">
        <f t="shared" ca="1" si="37"/>
        <v>502.0940662486272</v>
      </c>
      <c r="X167" s="77">
        <f t="shared" ca="1" si="37"/>
        <v>429.21529997058076</v>
      </c>
      <c r="Y167" s="77">
        <f t="shared" ca="1" si="37"/>
        <v>429.65258615790066</v>
      </c>
      <c r="Z167" s="77">
        <f t="shared" ca="1" si="37"/>
        <v>430.05370389608453</v>
      </c>
      <c r="AA167" s="77">
        <f t="shared" ca="1" si="37"/>
        <v>430.45503833369389</v>
      </c>
      <c r="AB167" s="77">
        <f t="shared" ca="1" si="37"/>
        <v>430.85659150228179</v>
      </c>
      <c r="AC167" s="77">
        <f t="shared" ca="1" si="37"/>
        <v>431.2583654123024</v>
      </c>
      <c r="AD167" s="77">
        <f t="shared" ca="1" si="37"/>
        <v>431.66036205337934</v>
      </c>
      <c r="AE167" s="77">
        <f t="shared" ca="1" si="37"/>
        <v>432.06258339456951</v>
      </c>
      <c r="AF167" s="77">
        <f t="shared" ca="1" si="37"/>
        <v>432.46503138462407</v>
      </c>
      <c r="AG167" s="77">
        <f t="shared" ca="1" si="37"/>
        <v>432.86770795224652</v>
      </c>
      <c r="AH167" s="77">
        <f t="shared" ca="1" si="37"/>
        <v>433.2706150063467</v>
      </c>
      <c r="AI167" s="77">
        <f t="shared" ca="1" si="37"/>
        <v>433.6737544362926</v>
      </c>
      <c r="AJ167" s="102"/>
      <c r="AK167" s="102"/>
    </row>
    <row r="168" spans="1:37" outlineLevel="3">
      <c r="A168" s="102"/>
      <c r="B168" s="102"/>
      <c r="C168" s="102"/>
      <c r="D168" s="102"/>
      <c r="E168" s="102" t="s">
        <v>258</v>
      </c>
      <c r="F168" s="102"/>
      <c r="G168" s="102"/>
      <c r="H168" s="52" t="str">
        <f t="shared" si="35"/>
        <v>$000</v>
      </c>
      <c r="I168" s="102"/>
      <c r="J168" s="102"/>
      <c r="K168" s="89">
        <f>SUM(K166:K167)</f>
        <v>11252.124122482877</v>
      </c>
      <c r="L168" s="77">
        <f ca="1">SUM(L166:L167)</f>
        <v>11749.542650636686</v>
      </c>
      <c r="M168" s="77">
        <f t="shared" ref="M168:AI168" ca="1" si="38">SUM(M166:M167)</f>
        <v>12246.980561839371</v>
      </c>
      <c r="N168" s="77">
        <f t="shared" ca="1" si="38"/>
        <v>12744.8829348942</v>
      </c>
      <c r="O168" s="77">
        <f t="shared" ca="1" si="38"/>
        <v>13243.250019985413</v>
      </c>
      <c r="P168" s="77">
        <f t="shared" ca="1" si="38"/>
        <v>13742.08206965816</v>
      </c>
      <c r="Q168" s="77">
        <f t="shared" ca="1" si="38"/>
        <v>14241.379338793955</v>
      </c>
      <c r="R168" s="77">
        <f t="shared" ca="1" si="38"/>
        <v>14741.142084586465</v>
      </c>
      <c r="S168" s="77">
        <f t="shared" ca="1" si="38"/>
        <v>15241.370566517577</v>
      </c>
      <c r="T168" s="77">
        <f t="shared" ca="1" si="38"/>
        <v>15742.065046333788</v>
      </c>
      <c r="U168" s="77">
        <f t="shared" ca="1" si="38"/>
        <v>16243.22578802289</v>
      </c>
      <c r="V168" s="77">
        <f t="shared" ca="1" si="38"/>
        <v>16744.853057790948</v>
      </c>
      <c r="W168" s="77">
        <f t="shared" ca="1" si="38"/>
        <v>17246.947124039576</v>
      </c>
      <c r="X168" s="77">
        <f t="shared" ca="1" si="38"/>
        <v>17676.162424010156</v>
      </c>
      <c r="Y168" s="77">
        <f t="shared" ca="1" si="38"/>
        <v>18105.815010168055</v>
      </c>
      <c r="Z168" s="77">
        <f t="shared" ca="1" si="38"/>
        <v>18535.868714064138</v>
      </c>
      <c r="AA168" s="77">
        <f t="shared" ca="1" si="38"/>
        <v>18966.323752397831</v>
      </c>
      <c r="AB168" s="77">
        <f t="shared" ca="1" si="38"/>
        <v>19397.180343900112</v>
      </c>
      <c r="AC168" s="77">
        <f t="shared" ca="1" si="38"/>
        <v>19828.438709312413</v>
      </c>
      <c r="AD168" s="77">
        <f t="shared" ca="1" si="38"/>
        <v>20260.099071365792</v>
      </c>
      <c r="AE168" s="77">
        <f t="shared" ca="1" si="38"/>
        <v>20692.161654760363</v>
      </c>
      <c r="AF168" s="77">
        <f t="shared" ca="1" si="38"/>
        <v>21124.626686144988</v>
      </c>
      <c r="AG168" s="77">
        <f t="shared" ca="1" si="38"/>
        <v>21557.494394097233</v>
      </c>
      <c r="AH168" s="77">
        <f t="shared" ca="1" si="38"/>
        <v>21990.765009103579</v>
      </c>
      <c r="AI168" s="77">
        <f t="shared" ca="1" si="38"/>
        <v>22424.438763539871</v>
      </c>
      <c r="AJ168" s="102"/>
      <c r="AK168" s="102"/>
    </row>
    <row r="169" spans="1:37" ht="12.75" outlineLevel="3" thickBot="1">
      <c r="A169" s="102"/>
      <c r="B169" s="102"/>
      <c r="C169" s="102"/>
      <c r="D169" s="102"/>
      <c r="E169" s="64" t="s">
        <v>204</v>
      </c>
      <c r="F169" s="102"/>
      <c r="G169" s="102"/>
      <c r="H169" s="52" t="str">
        <f t="shared" si="35"/>
        <v>$000</v>
      </c>
      <c r="I169" s="102"/>
      <c r="J169" s="102"/>
      <c r="K169" s="89">
        <f>K164+K168</f>
        <v>11252.124122482877</v>
      </c>
      <c r="L169" s="113">
        <f ca="1">L164+L168</f>
        <v>11749.542650636686</v>
      </c>
      <c r="M169" s="113">
        <f t="shared" ref="M169:AI169" ca="1" si="39">M164+M168</f>
        <v>12246.980561839371</v>
      </c>
      <c r="N169" s="113">
        <f t="shared" ca="1" si="39"/>
        <v>12744.8829348942</v>
      </c>
      <c r="O169" s="113">
        <f t="shared" ca="1" si="39"/>
        <v>13243.250019985413</v>
      </c>
      <c r="P169" s="113">
        <f t="shared" ca="1" si="39"/>
        <v>13742.08206965816</v>
      </c>
      <c r="Q169" s="113">
        <f t="shared" ca="1" si="39"/>
        <v>14241.379338793955</v>
      </c>
      <c r="R169" s="113">
        <f t="shared" ca="1" si="39"/>
        <v>14741.142084586465</v>
      </c>
      <c r="S169" s="113">
        <f t="shared" ca="1" si="39"/>
        <v>15241.370566517577</v>
      </c>
      <c r="T169" s="113">
        <f t="shared" ca="1" si="39"/>
        <v>15742.065046333788</v>
      </c>
      <c r="U169" s="113">
        <f t="shared" ca="1" si="39"/>
        <v>16243.22578802289</v>
      </c>
      <c r="V169" s="113">
        <f t="shared" ca="1" si="39"/>
        <v>16744.853057790948</v>
      </c>
      <c r="W169" s="113">
        <f t="shared" ca="1" si="39"/>
        <v>17246.947124039576</v>
      </c>
      <c r="X169" s="113">
        <f t="shared" ca="1" si="39"/>
        <v>17676.162424010156</v>
      </c>
      <c r="Y169" s="113">
        <f t="shared" ca="1" si="39"/>
        <v>18105.815010168055</v>
      </c>
      <c r="Z169" s="113">
        <f t="shared" ca="1" si="39"/>
        <v>18535.868714064138</v>
      </c>
      <c r="AA169" s="113">
        <f t="shared" ca="1" si="39"/>
        <v>18966.323752397831</v>
      </c>
      <c r="AB169" s="113">
        <f t="shared" ca="1" si="39"/>
        <v>19397.180343900112</v>
      </c>
      <c r="AC169" s="113">
        <f t="shared" ca="1" si="39"/>
        <v>19828.438709312413</v>
      </c>
      <c r="AD169" s="113">
        <f t="shared" ca="1" si="39"/>
        <v>20260.099071365792</v>
      </c>
      <c r="AE169" s="113">
        <f t="shared" ca="1" si="39"/>
        <v>20692.161654760363</v>
      </c>
      <c r="AF169" s="113">
        <f t="shared" ca="1" si="39"/>
        <v>21124.626686144988</v>
      </c>
      <c r="AG169" s="113">
        <f t="shared" ca="1" si="39"/>
        <v>21557.494394097233</v>
      </c>
      <c r="AH169" s="113">
        <f t="shared" ca="1" si="39"/>
        <v>21990.765009103579</v>
      </c>
      <c r="AI169" s="113">
        <f t="shared" ca="1" si="39"/>
        <v>22424.438763539871</v>
      </c>
      <c r="AJ169" s="102"/>
      <c r="AK169" s="102"/>
    </row>
    <row r="170" spans="1:37" ht="12.75" outlineLevel="3" thickTop="1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</row>
    <row r="171" spans="1:37" s="58" customFormat="1" ht="12" customHeight="1" outlineLevel="3">
      <c r="A171" s="102"/>
      <c r="B171" s="102"/>
      <c r="C171" s="102"/>
      <c r="D171" s="4"/>
      <c r="E171" s="102" t="s">
        <v>223</v>
      </c>
      <c r="F171" s="102"/>
      <c r="G171" s="102"/>
      <c r="H171" s="52" t="s">
        <v>226</v>
      </c>
      <c r="I171" s="102"/>
      <c r="J171" s="102"/>
      <c r="K171" s="22">
        <f ca="1">SUM(L171:AI171)</f>
        <v>0</v>
      </c>
      <c r="L171" s="114">
        <f ca="1">IF(ISERR(L160-L169),1,0)</f>
        <v>0</v>
      </c>
      <c r="M171" s="114">
        <f t="shared" ref="M171:AI171" ca="1" si="40">IF(ISERR(M160-M169),1,0)</f>
        <v>0</v>
      </c>
      <c r="N171" s="114">
        <f t="shared" ca="1" si="40"/>
        <v>0</v>
      </c>
      <c r="O171" s="114">
        <f t="shared" ca="1" si="40"/>
        <v>0</v>
      </c>
      <c r="P171" s="114">
        <f t="shared" ca="1" si="40"/>
        <v>0</v>
      </c>
      <c r="Q171" s="114">
        <f t="shared" ca="1" si="40"/>
        <v>0</v>
      </c>
      <c r="R171" s="114">
        <f t="shared" ca="1" si="40"/>
        <v>0</v>
      </c>
      <c r="S171" s="114">
        <f t="shared" ca="1" si="40"/>
        <v>0</v>
      </c>
      <c r="T171" s="114">
        <f t="shared" ca="1" si="40"/>
        <v>0</v>
      </c>
      <c r="U171" s="114">
        <f t="shared" ca="1" si="40"/>
        <v>0</v>
      </c>
      <c r="V171" s="114">
        <f t="shared" ca="1" si="40"/>
        <v>0</v>
      </c>
      <c r="W171" s="114">
        <f t="shared" ca="1" si="40"/>
        <v>0</v>
      </c>
      <c r="X171" s="114">
        <f t="shared" ca="1" si="40"/>
        <v>0</v>
      </c>
      <c r="Y171" s="114">
        <f t="shared" ca="1" si="40"/>
        <v>0</v>
      </c>
      <c r="Z171" s="114">
        <f t="shared" ca="1" si="40"/>
        <v>0</v>
      </c>
      <c r="AA171" s="114">
        <f t="shared" ca="1" si="40"/>
        <v>0</v>
      </c>
      <c r="AB171" s="114">
        <f t="shared" ca="1" si="40"/>
        <v>0</v>
      </c>
      <c r="AC171" s="114">
        <f t="shared" ca="1" si="40"/>
        <v>0</v>
      </c>
      <c r="AD171" s="114">
        <f t="shared" ca="1" si="40"/>
        <v>0</v>
      </c>
      <c r="AE171" s="114">
        <f t="shared" ca="1" si="40"/>
        <v>0</v>
      </c>
      <c r="AF171" s="114">
        <f t="shared" ca="1" si="40"/>
        <v>0</v>
      </c>
      <c r="AG171" s="114">
        <f t="shared" ca="1" si="40"/>
        <v>0</v>
      </c>
      <c r="AH171" s="114">
        <f t="shared" ca="1" si="40"/>
        <v>0</v>
      </c>
      <c r="AI171" s="114">
        <f t="shared" ca="1" si="40"/>
        <v>0</v>
      </c>
      <c r="AJ171" s="102"/>
      <c r="AK171" s="102"/>
    </row>
    <row r="172" spans="1:37" s="67" customFormat="1" ht="12" customHeight="1" outlineLevel="3">
      <c r="A172" s="102"/>
      <c r="B172" s="102"/>
      <c r="C172" s="102"/>
      <c r="D172" s="4"/>
      <c r="E172" s="102" t="s">
        <v>224</v>
      </c>
      <c r="F172" s="102"/>
      <c r="G172" s="102"/>
      <c r="H172" s="52" t="s">
        <v>226</v>
      </c>
      <c r="I172" s="102"/>
      <c r="J172" s="102"/>
      <c r="K172" s="22">
        <f t="shared" ref="K172:K173" ca="1" si="41">SUM(L172:AI172)</f>
        <v>0</v>
      </c>
      <c r="L172" s="114">
        <f t="shared" ref="L172:AI172" ca="1" si="42">IF(L171&lt;&gt;0,0,(ROUND(L160-L169,Rounding_Accuracy)&lt;&gt;0)*1)</f>
        <v>0</v>
      </c>
      <c r="M172" s="114">
        <f t="shared" ca="1" si="42"/>
        <v>0</v>
      </c>
      <c r="N172" s="114">
        <f t="shared" ca="1" si="42"/>
        <v>0</v>
      </c>
      <c r="O172" s="114">
        <f t="shared" ca="1" si="42"/>
        <v>0</v>
      </c>
      <c r="P172" s="114">
        <f t="shared" ca="1" si="42"/>
        <v>0</v>
      </c>
      <c r="Q172" s="114">
        <f t="shared" ca="1" si="42"/>
        <v>0</v>
      </c>
      <c r="R172" s="114">
        <f t="shared" ca="1" si="42"/>
        <v>0</v>
      </c>
      <c r="S172" s="114">
        <f t="shared" ca="1" si="42"/>
        <v>0</v>
      </c>
      <c r="T172" s="114">
        <f t="shared" ca="1" si="42"/>
        <v>0</v>
      </c>
      <c r="U172" s="114">
        <f t="shared" ca="1" si="42"/>
        <v>0</v>
      </c>
      <c r="V172" s="114">
        <f t="shared" ca="1" si="42"/>
        <v>0</v>
      </c>
      <c r="W172" s="114">
        <f t="shared" ca="1" si="42"/>
        <v>0</v>
      </c>
      <c r="X172" s="114">
        <f t="shared" ca="1" si="42"/>
        <v>0</v>
      </c>
      <c r="Y172" s="114">
        <f t="shared" ca="1" si="42"/>
        <v>0</v>
      </c>
      <c r="Z172" s="114">
        <f t="shared" ca="1" si="42"/>
        <v>0</v>
      </c>
      <c r="AA172" s="114">
        <f t="shared" ca="1" si="42"/>
        <v>0</v>
      </c>
      <c r="AB172" s="114">
        <f t="shared" ca="1" si="42"/>
        <v>0</v>
      </c>
      <c r="AC172" s="114">
        <f t="shared" ca="1" si="42"/>
        <v>0</v>
      </c>
      <c r="AD172" s="114">
        <f t="shared" ca="1" si="42"/>
        <v>0</v>
      </c>
      <c r="AE172" s="114">
        <f t="shared" ca="1" si="42"/>
        <v>0</v>
      </c>
      <c r="AF172" s="114">
        <f t="shared" ca="1" si="42"/>
        <v>0</v>
      </c>
      <c r="AG172" s="114">
        <f t="shared" ca="1" si="42"/>
        <v>0</v>
      </c>
      <c r="AH172" s="114">
        <f t="shared" ca="1" si="42"/>
        <v>0</v>
      </c>
      <c r="AI172" s="114">
        <f t="shared" ca="1" si="42"/>
        <v>0</v>
      </c>
      <c r="AJ172" s="102"/>
      <c r="AK172" s="102"/>
    </row>
    <row r="173" spans="1:37" s="67" customFormat="1" ht="12" customHeight="1" outlineLevel="3">
      <c r="A173" s="102"/>
      <c r="B173" s="102"/>
      <c r="C173" s="102"/>
      <c r="D173" s="4"/>
      <c r="E173" s="102" t="s">
        <v>225</v>
      </c>
      <c r="F173" s="102"/>
      <c r="G173" s="102"/>
      <c r="H173" s="52" t="s">
        <v>226</v>
      </c>
      <c r="I173" s="102"/>
      <c r="J173" s="102"/>
      <c r="K173" s="22">
        <f t="shared" ca="1" si="41"/>
        <v>0</v>
      </c>
      <c r="L173" s="114">
        <f ca="1">IF(SUM(L171:L172)&lt;&gt;0,0,(L160&lt;0)*1)</f>
        <v>0</v>
      </c>
      <c r="M173" s="114">
        <f t="shared" ref="M173:AI173" ca="1" si="43">IF(SUM(M171:M172)&lt;&gt;0,0,(M160&lt;0)*1)</f>
        <v>0</v>
      </c>
      <c r="N173" s="114">
        <f t="shared" ca="1" si="43"/>
        <v>0</v>
      </c>
      <c r="O173" s="114">
        <f t="shared" ca="1" si="43"/>
        <v>0</v>
      </c>
      <c r="P173" s="114">
        <f t="shared" ca="1" si="43"/>
        <v>0</v>
      </c>
      <c r="Q173" s="114">
        <f t="shared" ca="1" si="43"/>
        <v>0</v>
      </c>
      <c r="R173" s="114">
        <f t="shared" ca="1" si="43"/>
        <v>0</v>
      </c>
      <c r="S173" s="114">
        <f t="shared" ca="1" si="43"/>
        <v>0</v>
      </c>
      <c r="T173" s="114">
        <f t="shared" ca="1" si="43"/>
        <v>0</v>
      </c>
      <c r="U173" s="114">
        <f t="shared" ca="1" si="43"/>
        <v>0</v>
      </c>
      <c r="V173" s="114">
        <f t="shared" ca="1" si="43"/>
        <v>0</v>
      </c>
      <c r="W173" s="114">
        <f t="shared" ca="1" si="43"/>
        <v>0</v>
      </c>
      <c r="X173" s="114">
        <f t="shared" ca="1" si="43"/>
        <v>0</v>
      </c>
      <c r="Y173" s="114">
        <f t="shared" ca="1" si="43"/>
        <v>0</v>
      </c>
      <c r="Z173" s="114">
        <f t="shared" ca="1" si="43"/>
        <v>0</v>
      </c>
      <c r="AA173" s="114">
        <f t="shared" ca="1" si="43"/>
        <v>0</v>
      </c>
      <c r="AB173" s="114">
        <f t="shared" ca="1" si="43"/>
        <v>0</v>
      </c>
      <c r="AC173" s="114">
        <f t="shared" ca="1" si="43"/>
        <v>0</v>
      </c>
      <c r="AD173" s="114">
        <f t="shared" ca="1" si="43"/>
        <v>0</v>
      </c>
      <c r="AE173" s="114">
        <f t="shared" ca="1" si="43"/>
        <v>0</v>
      </c>
      <c r="AF173" s="114">
        <f t="shared" ca="1" si="43"/>
        <v>0</v>
      </c>
      <c r="AG173" s="114">
        <f t="shared" ca="1" si="43"/>
        <v>0</v>
      </c>
      <c r="AH173" s="114">
        <f t="shared" ca="1" si="43"/>
        <v>0</v>
      </c>
      <c r="AI173" s="114">
        <f t="shared" ca="1" si="43"/>
        <v>0</v>
      </c>
      <c r="AJ173" s="102"/>
      <c r="AK173" s="102"/>
    </row>
    <row r="174" spans="1:37" s="67" customFormat="1" ht="12" customHeight="1" outlineLevel="2">
      <c r="A174" s="102"/>
      <c r="B174" s="102"/>
      <c r="C174" s="102"/>
      <c r="D174" s="4"/>
      <c r="E174" s="102"/>
      <c r="F174" s="102"/>
      <c r="G174" s="102"/>
      <c r="H174" s="52"/>
      <c r="I174" s="102"/>
      <c r="J174" s="102"/>
      <c r="K174" s="102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102"/>
      <c r="AK174" s="102"/>
    </row>
    <row r="175" spans="1:37" outlineLevel="1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</row>
    <row r="176" spans="1:37" s="58" customFormat="1" ht="16.5" thickBot="1">
      <c r="A176" s="102"/>
      <c r="B176" s="41">
        <f>MAX($B$13:$B175)+1</f>
        <v>4</v>
      </c>
      <c r="C176" s="39" t="s">
        <v>205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102"/>
      <c r="AK176" s="102"/>
    </row>
    <row r="177" spans="1:37" ht="12.75" outlineLevel="1" thickTop="1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</row>
    <row r="178" spans="1:37" s="92" customFormat="1" ht="16.5" outlineLevel="1">
      <c r="A178" s="102"/>
      <c r="B178" s="102"/>
      <c r="C178" s="3" t="s">
        <v>205</v>
      </c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</row>
    <row r="179" spans="1:37" s="92" customFormat="1" outlineLevel="2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</row>
    <row r="180" spans="1:37" ht="12" customHeight="1" outlineLevel="2">
      <c r="A180" s="102"/>
      <c r="B180" s="102"/>
      <c r="C180" s="102"/>
      <c r="D180" s="4" t="s">
        <v>209</v>
      </c>
      <c r="E180" s="102"/>
      <c r="F180" s="102"/>
      <c r="G180" s="102"/>
      <c r="H180" s="102"/>
      <c r="I180" s="102"/>
      <c r="J180" s="102"/>
      <c r="L180" s="91">
        <f>K209</f>
        <v>7636.617273167808</v>
      </c>
      <c r="M180" s="91">
        <f t="shared" ref="M180:AI180" ca="1" si="44">L209</f>
        <v>7633.4929650314743</v>
      </c>
      <c r="N180" s="91">
        <f t="shared" ca="1" si="44"/>
        <v>8121.7965012341592</v>
      </c>
      <c r="O180" s="91">
        <f t="shared" ca="1" si="44"/>
        <v>8610.6786789764883</v>
      </c>
      <c r="P180" s="91">
        <f t="shared" ca="1" si="44"/>
        <v>9100.1383211966076</v>
      </c>
      <c r="Q180" s="91">
        <f t="shared" ca="1" si="44"/>
        <v>9590.1742710341478</v>
      </c>
      <c r="R180" s="91">
        <f t="shared" ca="1" si="44"/>
        <v>10080.78539158268</v>
      </c>
      <c r="S180" s="91">
        <f t="shared" ca="1" si="44"/>
        <v>10571.970565645266</v>
      </c>
      <c r="T180" s="91">
        <f t="shared" ca="1" si="44"/>
        <v>11063.728695493079</v>
      </c>
      <c r="U180" s="91">
        <f t="shared" ca="1" si="44"/>
        <v>11556.058702627031</v>
      </c>
      <c r="V180" s="91">
        <f t="shared" ca="1" si="44"/>
        <v>12048.959527542404</v>
      </c>
      <c r="W180" s="91">
        <f t="shared" ca="1" si="44"/>
        <v>12542.430129496404</v>
      </c>
      <c r="X180" s="91">
        <f t="shared" ca="1" si="44"/>
        <v>13036.469486278649</v>
      </c>
      <c r="Y180" s="91">
        <f t="shared" ca="1" si="44"/>
        <v>13497.914007900223</v>
      </c>
      <c r="Z180" s="91">
        <f t="shared" ca="1" si="44"/>
        <v>13919.711993780045</v>
      </c>
      <c r="AA180" s="91">
        <f t="shared" ca="1" si="44"/>
        <v>14342.009279901527</v>
      </c>
      <c r="AB180" s="91">
        <f t="shared" ca="1" si="44"/>
        <v>14764.804855682802</v>
      </c>
      <c r="AC180" s="91">
        <f t="shared" ca="1" si="44"/>
        <v>15188.097727914568</v>
      </c>
      <c r="AD180" s="91">
        <f t="shared" ca="1" si="44"/>
        <v>15611.886920547237</v>
      </c>
      <c r="AE180" s="91">
        <f t="shared" ca="1" si="44"/>
        <v>16036.171474480729</v>
      </c>
      <c r="AF180" s="91">
        <f t="shared" ca="1" si="44"/>
        <v>16460.95044735691</v>
      </c>
      <c r="AG180" s="91">
        <f t="shared" ca="1" si="44"/>
        <v>16886.222913354624</v>
      </c>
      <c r="AH180" s="91">
        <f t="shared" ca="1" si="44"/>
        <v>17311.987962987299</v>
      </c>
      <c r="AI180" s="91">
        <f t="shared" ca="1" si="44"/>
        <v>17738.244702903066</v>
      </c>
      <c r="AJ180" s="102"/>
      <c r="AK180" s="102"/>
    </row>
    <row r="181" spans="1:37" ht="12" customHeight="1" outlineLevel="3">
      <c r="A181" s="102"/>
      <c r="B181" s="102"/>
      <c r="C181" s="102"/>
      <c r="D181" s="80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</row>
    <row r="182" spans="1:37" ht="12" customHeight="1" outlineLevel="2">
      <c r="A182" s="102"/>
      <c r="B182" s="102"/>
      <c r="C182" s="102"/>
      <c r="D182" s="4" t="s">
        <v>206</v>
      </c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</row>
    <row r="183" spans="1:37" s="67" customFormat="1" ht="12" customHeight="1" outlineLevel="3">
      <c r="A183" s="102"/>
      <c r="B183" s="102"/>
      <c r="C183" s="102"/>
      <c r="D183" s="4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</row>
    <row r="184" spans="1:37" ht="12" customHeight="1" outlineLevel="3">
      <c r="A184" s="102"/>
      <c r="B184" s="102"/>
      <c r="C184" s="102"/>
      <c r="D184" s="81"/>
      <c r="E184" s="84" t="s">
        <v>210</v>
      </c>
      <c r="F184" s="84"/>
      <c r="G184" s="102"/>
      <c r="H184" s="52" t="str">
        <f t="shared" ref="H184:H194" si="45">Currency</f>
        <v>$000</v>
      </c>
      <c r="I184" s="102"/>
      <c r="J184" s="102"/>
      <c r="K184" s="102"/>
      <c r="L184" s="77">
        <f>-Calculation!L32</f>
        <v>2299.6070065124632</v>
      </c>
      <c r="M184" s="77">
        <f>-Calculation!M32</f>
        <v>2750</v>
      </c>
      <c r="N184" s="77">
        <f>-Calculation!N32</f>
        <v>2750</v>
      </c>
      <c r="O184" s="77">
        <f>-Calculation!O32</f>
        <v>2750</v>
      </c>
      <c r="P184" s="77">
        <f>-Calculation!P32</f>
        <v>2750</v>
      </c>
      <c r="Q184" s="77">
        <f>-Calculation!Q32</f>
        <v>2750</v>
      </c>
      <c r="R184" s="77">
        <f>-Calculation!R32</f>
        <v>2750</v>
      </c>
      <c r="S184" s="77">
        <f>-Calculation!S32</f>
        <v>2750</v>
      </c>
      <c r="T184" s="77">
        <f>-Calculation!T32</f>
        <v>2750</v>
      </c>
      <c r="U184" s="77">
        <f>-Calculation!U32</f>
        <v>2750</v>
      </c>
      <c r="V184" s="77">
        <f>-Calculation!V32</f>
        <v>2750</v>
      </c>
      <c r="W184" s="77">
        <f>-Calculation!W32</f>
        <v>2750</v>
      </c>
      <c r="X184" s="77">
        <f>-Calculation!X32</f>
        <v>2759.8108017067143</v>
      </c>
      <c r="Y184" s="77">
        <f>-Calculation!Y32</f>
        <v>2687.5</v>
      </c>
      <c r="Z184" s="77">
        <f>-Calculation!Z32</f>
        <v>2687.5</v>
      </c>
      <c r="AA184" s="77">
        <f>-Calculation!AA32</f>
        <v>2687.5</v>
      </c>
      <c r="AB184" s="77">
        <f>-Calculation!AB32</f>
        <v>2687.5</v>
      </c>
      <c r="AC184" s="77">
        <f>-Calculation!AC32</f>
        <v>2687.5</v>
      </c>
      <c r="AD184" s="77">
        <f>-Calculation!AD32</f>
        <v>2687.5</v>
      </c>
      <c r="AE184" s="77">
        <f>-Calculation!AE32</f>
        <v>2687.5</v>
      </c>
      <c r="AF184" s="77">
        <f>-Calculation!AF32</f>
        <v>2687.5</v>
      </c>
      <c r="AG184" s="77">
        <f>-Calculation!AG32</f>
        <v>2687.5</v>
      </c>
      <c r="AH184" s="77">
        <f>-Calculation!AH32</f>
        <v>2687.5</v>
      </c>
      <c r="AI184" s="77">
        <f>-Calculation!AI32</f>
        <v>2687.5</v>
      </c>
      <c r="AJ184" s="102"/>
      <c r="AK184" s="102"/>
    </row>
    <row r="185" spans="1:37" ht="12" customHeight="1" outlineLevel="3">
      <c r="A185" s="102"/>
      <c r="B185" s="102"/>
      <c r="C185" s="102"/>
      <c r="D185" s="81"/>
      <c r="E185" s="84"/>
      <c r="F185" s="84" t="s">
        <v>213</v>
      </c>
      <c r="G185" s="102"/>
      <c r="H185" s="52" t="str">
        <f t="shared" si="45"/>
        <v>$000</v>
      </c>
      <c r="I185" s="102"/>
      <c r="J185" s="102"/>
      <c r="K185" s="102"/>
      <c r="L185" s="77">
        <f>Calculation!L55-Calculation!L111</f>
        <v>-1085.899842802605</v>
      </c>
      <c r="M185" s="77">
        <f>Calculation!M55-Calculation!M111</f>
        <v>-1045.0000000000002</v>
      </c>
      <c r="N185" s="77">
        <f>Calculation!N55-Calculation!N111</f>
        <v>-1045.0000000000002</v>
      </c>
      <c r="O185" s="77">
        <f>Calculation!O55-Calculation!O111</f>
        <v>-1045.0000000000002</v>
      </c>
      <c r="P185" s="77">
        <f>Calculation!P55-Calculation!P111</f>
        <v>-1045.0000000000002</v>
      </c>
      <c r="Q185" s="77">
        <f>Calculation!Q55-Calculation!Q111</f>
        <v>-1045.0000000000002</v>
      </c>
      <c r="R185" s="77">
        <f>Calculation!R55-Calculation!R111</f>
        <v>-1045.0000000000002</v>
      </c>
      <c r="S185" s="77">
        <f>Calculation!S55-Calculation!S111</f>
        <v>-1045.0000000000002</v>
      </c>
      <c r="T185" s="77">
        <f>Calculation!T55-Calculation!T111</f>
        <v>-1045.0000000000002</v>
      </c>
      <c r="U185" s="77">
        <f>Calculation!U55-Calculation!U111</f>
        <v>-1045.0000000000002</v>
      </c>
      <c r="V185" s="77">
        <f>Calculation!V55-Calculation!V111</f>
        <v>-1045.0000000000002</v>
      </c>
      <c r="W185" s="77">
        <f>Calculation!W55-Calculation!W111</f>
        <v>-1045.0000000000002</v>
      </c>
      <c r="X185" s="77">
        <f>Calculation!X55-Calculation!X111</f>
        <v>-1107.127554457669</v>
      </c>
      <c r="Y185" s="77">
        <f>Calculation!Y55-Calculation!Y111</f>
        <v>-1075.0000000000002</v>
      </c>
      <c r="Z185" s="77">
        <f>Calculation!Z55-Calculation!Z111</f>
        <v>-1075.0000000000002</v>
      </c>
      <c r="AA185" s="77">
        <f>Calculation!AA55-Calculation!AA111</f>
        <v>-1075.0000000000002</v>
      </c>
      <c r="AB185" s="77">
        <f>Calculation!AB55-Calculation!AB111</f>
        <v>-1075.0000000000002</v>
      </c>
      <c r="AC185" s="77">
        <f>Calculation!AC55-Calculation!AC111</f>
        <v>-1075.0000000000002</v>
      </c>
      <c r="AD185" s="77">
        <f>Calculation!AD55-Calculation!AD111</f>
        <v>-1075.0000000000002</v>
      </c>
      <c r="AE185" s="77">
        <f>Calculation!AE55-Calculation!AE111</f>
        <v>-1075.0000000000002</v>
      </c>
      <c r="AF185" s="77">
        <f>Calculation!AF55-Calculation!AF111</f>
        <v>-1075.0000000000002</v>
      </c>
      <c r="AG185" s="77">
        <f>Calculation!AG55-Calculation!AG111</f>
        <v>-1075.0000000000002</v>
      </c>
      <c r="AH185" s="77">
        <f>Calculation!AH55-Calculation!AH111</f>
        <v>-1075.0000000000002</v>
      </c>
      <c r="AI185" s="77">
        <f>Calculation!AI55-Calculation!AI111</f>
        <v>-1075.0000000000002</v>
      </c>
      <c r="AJ185" s="102"/>
      <c r="AK185" s="102"/>
    </row>
    <row r="186" spans="1:37" ht="12" customHeight="1" outlineLevel="3">
      <c r="A186" s="102"/>
      <c r="B186" s="102"/>
      <c r="C186" s="102"/>
      <c r="D186" s="81"/>
      <c r="E186" s="84"/>
      <c r="F186" s="84" t="s">
        <v>214</v>
      </c>
      <c r="G186" s="102"/>
      <c r="H186" s="52" t="str">
        <f t="shared" si="45"/>
        <v>$000</v>
      </c>
      <c r="I186" s="102"/>
      <c r="J186" s="102"/>
      <c r="K186" s="102"/>
      <c r="L186" s="77">
        <f>Calculation!L69+Calculation!L83+Calculation!L97</f>
        <v>-1026</v>
      </c>
      <c r="M186" s="77">
        <f>Calculation!M69+Calculation!M83+Calculation!M97</f>
        <v>-1026</v>
      </c>
      <c r="N186" s="77">
        <f>Calculation!N69+Calculation!N83+Calculation!N97</f>
        <v>-1026</v>
      </c>
      <c r="O186" s="77">
        <f>Calculation!O69+Calculation!O83+Calculation!O97</f>
        <v>-1026</v>
      </c>
      <c r="P186" s="77">
        <f>Calculation!P69+Calculation!P83+Calculation!P97</f>
        <v>-1026</v>
      </c>
      <c r="Q186" s="77">
        <f>Calculation!Q69+Calculation!Q83+Calculation!Q97</f>
        <v>-1026</v>
      </c>
      <c r="R186" s="77">
        <f>Calculation!R69+Calculation!R83+Calculation!R97</f>
        <v>-1026</v>
      </c>
      <c r="S186" s="77">
        <f>Calculation!S69+Calculation!S83+Calculation!S97</f>
        <v>-1026</v>
      </c>
      <c r="T186" s="77">
        <f>Calculation!T69+Calculation!T83+Calculation!T97</f>
        <v>-1026</v>
      </c>
      <c r="U186" s="77">
        <f>Calculation!U69+Calculation!U83+Calculation!U97</f>
        <v>-1026</v>
      </c>
      <c r="V186" s="77">
        <f>Calculation!V69+Calculation!V83+Calculation!V97</f>
        <v>-1026</v>
      </c>
      <c r="W186" s="77">
        <f>Calculation!W69+Calculation!W83+Calculation!W97</f>
        <v>-1026</v>
      </c>
      <c r="X186" s="77">
        <f>Calculation!X69+Calculation!X83+Calculation!X97</f>
        <v>-1034.6666666666665</v>
      </c>
      <c r="Y186" s="77">
        <f>Calculation!Y69+Calculation!Y83+Calculation!Y97</f>
        <v>-1034.6666666666665</v>
      </c>
      <c r="Z186" s="77">
        <f>Calculation!Z69+Calculation!Z83+Calculation!Z97</f>
        <v>-1034.6666666666665</v>
      </c>
      <c r="AA186" s="77">
        <f>Calculation!AA69+Calculation!AA83+Calculation!AA97</f>
        <v>-1034.6666666666665</v>
      </c>
      <c r="AB186" s="77">
        <f>Calculation!AB69+Calculation!AB83+Calculation!AB97</f>
        <v>-1034.6666666666665</v>
      </c>
      <c r="AC186" s="77">
        <f>Calculation!AC69+Calculation!AC83+Calculation!AC97</f>
        <v>-1034.6666666666665</v>
      </c>
      <c r="AD186" s="77">
        <f>Calculation!AD69+Calculation!AD83+Calculation!AD97</f>
        <v>-1034.6666666666665</v>
      </c>
      <c r="AE186" s="77">
        <f>Calculation!AE69+Calculation!AE83+Calculation!AE97</f>
        <v>-1034.6666666666665</v>
      </c>
      <c r="AF186" s="77">
        <f>Calculation!AF69+Calculation!AF83+Calculation!AF97</f>
        <v>-1034.6666666666665</v>
      </c>
      <c r="AG186" s="77">
        <f>Calculation!AG69+Calculation!AG83+Calculation!AG97</f>
        <v>-1034.6666666666665</v>
      </c>
      <c r="AH186" s="77">
        <f>Calculation!AH69+Calculation!AH83+Calculation!AH97</f>
        <v>-1034.6666666666665</v>
      </c>
      <c r="AI186" s="77">
        <f>Calculation!AI69+Calculation!AI83+Calculation!AI97</f>
        <v>-1034.6666666666665</v>
      </c>
      <c r="AJ186" s="102"/>
      <c r="AK186" s="102"/>
    </row>
    <row r="187" spans="1:37" s="67" customFormat="1" ht="12" customHeight="1" outlineLevel="3">
      <c r="A187" s="102"/>
      <c r="B187" s="102"/>
      <c r="C187" s="102"/>
      <c r="D187" s="81"/>
      <c r="E187" s="84" t="s">
        <v>211</v>
      </c>
      <c r="F187" s="84"/>
      <c r="G187" s="102"/>
      <c r="H187" s="52" t="str">
        <f t="shared" si="45"/>
        <v>$000</v>
      </c>
      <c r="I187" s="102"/>
      <c r="J187" s="102"/>
      <c r="K187" s="102"/>
      <c r="L187" s="90">
        <f>SUM(L185:L186)</f>
        <v>-2111.8998428026052</v>
      </c>
      <c r="M187" s="90">
        <f t="shared" ref="M187:AI187" si="46">SUM(M185:M186)</f>
        <v>-2071</v>
      </c>
      <c r="N187" s="90">
        <f t="shared" si="46"/>
        <v>-2071</v>
      </c>
      <c r="O187" s="90">
        <f t="shared" si="46"/>
        <v>-2071</v>
      </c>
      <c r="P187" s="90">
        <f t="shared" si="46"/>
        <v>-2071</v>
      </c>
      <c r="Q187" s="90">
        <f t="shared" si="46"/>
        <v>-2071</v>
      </c>
      <c r="R187" s="90">
        <f t="shared" si="46"/>
        <v>-2071</v>
      </c>
      <c r="S187" s="90">
        <f t="shared" si="46"/>
        <v>-2071</v>
      </c>
      <c r="T187" s="90">
        <f t="shared" si="46"/>
        <v>-2071</v>
      </c>
      <c r="U187" s="90">
        <f t="shared" si="46"/>
        <v>-2071</v>
      </c>
      <c r="V187" s="90">
        <f t="shared" si="46"/>
        <v>-2071</v>
      </c>
      <c r="W187" s="90">
        <f t="shared" si="46"/>
        <v>-2071</v>
      </c>
      <c r="X187" s="90">
        <f t="shared" si="46"/>
        <v>-2141.7942211243353</v>
      </c>
      <c r="Y187" s="90">
        <f t="shared" si="46"/>
        <v>-2109.666666666667</v>
      </c>
      <c r="Z187" s="90">
        <f t="shared" si="46"/>
        <v>-2109.666666666667</v>
      </c>
      <c r="AA187" s="90">
        <f t="shared" si="46"/>
        <v>-2109.666666666667</v>
      </c>
      <c r="AB187" s="90">
        <f t="shared" si="46"/>
        <v>-2109.666666666667</v>
      </c>
      <c r="AC187" s="90">
        <f t="shared" si="46"/>
        <v>-2109.666666666667</v>
      </c>
      <c r="AD187" s="90">
        <f t="shared" si="46"/>
        <v>-2109.666666666667</v>
      </c>
      <c r="AE187" s="90">
        <f t="shared" si="46"/>
        <v>-2109.666666666667</v>
      </c>
      <c r="AF187" s="90">
        <f t="shared" si="46"/>
        <v>-2109.666666666667</v>
      </c>
      <c r="AG187" s="90">
        <f t="shared" si="46"/>
        <v>-2109.666666666667</v>
      </c>
      <c r="AH187" s="90">
        <f t="shared" si="46"/>
        <v>-2109.666666666667</v>
      </c>
      <c r="AI187" s="90">
        <f t="shared" si="46"/>
        <v>-2109.666666666667</v>
      </c>
      <c r="AJ187" s="102"/>
      <c r="AK187" s="102"/>
    </row>
    <row r="188" spans="1:37" s="67" customFormat="1" ht="12" customHeight="1" outlineLevel="3">
      <c r="A188" s="102"/>
      <c r="B188" s="102"/>
      <c r="C188" s="102"/>
      <c r="D188" s="81"/>
      <c r="E188" s="84" t="s">
        <v>129</v>
      </c>
      <c r="F188" s="84"/>
      <c r="G188" s="102"/>
      <c r="H188" s="52" t="str">
        <f t="shared" si="45"/>
        <v>$000</v>
      </c>
      <c r="I188" s="102"/>
      <c r="J188" s="102"/>
      <c r="K188" s="102"/>
      <c r="L188" s="77">
        <f>Calculation!L174</f>
        <v>-2.4512500000000004</v>
      </c>
      <c r="M188" s="77">
        <f>Calculation!M174</f>
        <v>-2.4206093750000002</v>
      </c>
      <c r="N188" s="77">
        <f>Calculation!N174</f>
        <v>-2.3903517578125002</v>
      </c>
      <c r="O188" s="77">
        <f>Calculation!O174</f>
        <v>-2.3604723608398439</v>
      </c>
      <c r="P188" s="77">
        <f>Calculation!P174</f>
        <v>-2.330966456329346</v>
      </c>
      <c r="Q188" s="77">
        <f>Calculation!Q174</f>
        <v>-2.3018293756252293</v>
      </c>
      <c r="R188" s="77">
        <f>Calculation!R174</f>
        <v>-2.2730565084299132</v>
      </c>
      <c r="S188" s="77">
        <f>Calculation!S174</f>
        <v>-2.2446433020745395</v>
      </c>
      <c r="T188" s="77">
        <f>Calculation!T174</f>
        <v>-2.2165852607986078</v>
      </c>
      <c r="U188" s="77">
        <f>Calculation!U174</f>
        <v>-2.1888779450386258</v>
      </c>
      <c r="V188" s="77">
        <f>Calculation!V174</f>
        <v>-2.1615169707256428</v>
      </c>
      <c r="W188" s="77">
        <f>Calculation!W174</f>
        <v>-2.1344980085915726</v>
      </c>
      <c r="X188" s="77">
        <f>Calculation!X174</f>
        <v>-2.1078167834841777</v>
      </c>
      <c r="Y188" s="77">
        <f>Calculation!Y174</f>
        <v>-2.0814690736906254</v>
      </c>
      <c r="Z188" s="77">
        <f>Calculation!Z174</f>
        <v>-2.0554507102694926</v>
      </c>
      <c r="AA188" s="77">
        <f>Calculation!AA174</f>
        <v>-2.0297575763911242</v>
      </c>
      <c r="AB188" s="77">
        <f>Calculation!AB174</f>
        <v>-2.0043856066862351</v>
      </c>
      <c r="AC188" s="77">
        <f>Calculation!AC174</f>
        <v>-1.9793307866026568</v>
      </c>
      <c r="AD188" s="77">
        <f>Calculation!AD174</f>
        <v>-1.9545891517701239</v>
      </c>
      <c r="AE188" s="77">
        <f>Calculation!AE174</f>
        <v>-1.9301567873729977</v>
      </c>
      <c r="AF188" s="77">
        <f>Calculation!AF174</f>
        <v>-1.9060298275308349</v>
      </c>
      <c r="AG188" s="77">
        <f>Calculation!AG174</f>
        <v>-1.8822044546866998</v>
      </c>
      <c r="AH188" s="77">
        <f>Calculation!AH174</f>
        <v>-1.8586768990031159</v>
      </c>
      <c r="AI188" s="77">
        <f>Calculation!AI174</f>
        <v>-1.8354434377655768</v>
      </c>
      <c r="AJ188" s="102"/>
      <c r="AK188" s="102"/>
    </row>
    <row r="189" spans="1:37" s="67" customFormat="1" ht="12" customHeight="1" outlineLevel="3">
      <c r="A189" s="102"/>
      <c r="B189" s="102"/>
      <c r="C189" s="102"/>
      <c r="D189" s="81"/>
      <c r="E189" s="84" t="s">
        <v>212</v>
      </c>
      <c r="F189" s="84"/>
      <c r="G189" s="102"/>
      <c r="H189" s="52" t="str">
        <f t="shared" si="45"/>
        <v>$000</v>
      </c>
      <c r="I189" s="102"/>
      <c r="J189" s="102"/>
      <c r="K189" s="102"/>
      <c r="L189" s="77">
        <f t="shared" ref="L189:AI189" ca="1" si="47">L138</f>
        <v>-188.67599343765144</v>
      </c>
      <c r="M189" s="77">
        <f t="shared" ca="1" si="47"/>
        <v>-188.68334562860457</v>
      </c>
      <c r="N189" s="77">
        <f t="shared" ca="1" si="47"/>
        <v>-188.85952081390082</v>
      </c>
      <c r="O189" s="77">
        <f t="shared" ca="1" si="47"/>
        <v>-189.03579089666721</v>
      </c>
      <c r="P189" s="77">
        <f t="shared" ca="1" si="47"/>
        <v>-189.21215677242077</v>
      </c>
      <c r="Q189" s="77">
        <f t="shared" ca="1" si="47"/>
        <v>-189.38861932737106</v>
      </c>
      <c r="R189" s="77">
        <f t="shared" ca="1" si="47"/>
        <v>-189.56517943853834</v>
      </c>
      <c r="S189" s="77">
        <f t="shared" ca="1" si="47"/>
        <v>-189.74183797387008</v>
      </c>
      <c r="T189" s="77">
        <f t="shared" ca="1" si="47"/>
        <v>-189.91859579235614</v>
      </c>
      <c r="U189" s="77">
        <f t="shared" ca="1" si="47"/>
        <v>-190.09545374414242</v>
      </c>
      <c r="V189" s="77">
        <f t="shared" ca="1" si="47"/>
        <v>-190.27241267064318</v>
      </c>
      <c r="W189" s="77">
        <f t="shared" ca="1" si="47"/>
        <v>-190.44947340465171</v>
      </c>
      <c r="X189" s="77">
        <f t="shared" ca="1" si="47"/>
        <v>-162.80580343711685</v>
      </c>
      <c r="Y189" s="77">
        <f t="shared" ca="1" si="47"/>
        <v>-162.97167061161753</v>
      </c>
      <c r="Z189" s="77">
        <f t="shared" ca="1" si="47"/>
        <v>-163.12381871920451</v>
      </c>
      <c r="AA189" s="77">
        <f t="shared" ca="1" si="47"/>
        <v>-163.2760490231253</v>
      </c>
      <c r="AB189" s="77">
        <f t="shared" ca="1" si="47"/>
        <v>-163.42836229396897</v>
      </c>
      <c r="AC189" s="77">
        <f t="shared" ca="1" si="47"/>
        <v>-163.58075929432161</v>
      </c>
      <c r="AD189" s="77">
        <f t="shared" ca="1" si="47"/>
        <v>-163.73324077886807</v>
      </c>
      <c r="AE189" s="77">
        <f t="shared" ca="1" si="47"/>
        <v>-163.8858074944919</v>
      </c>
      <c r="AF189" s="77">
        <f t="shared" ca="1" si="47"/>
        <v>-164.03846018037467</v>
      </c>
      <c r="AG189" s="77">
        <f t="shared" ca="1" si="47"/>
        <v>-164.19119956809354</v>
      </c>
      <c r="AH189" s="77">
        <f t="shared" ca="1" si="47"/>
        <v>-164.34402638171773</v>
      </c>
      <c r="AI189" s="77">
        <f t="shared" ca="1" si="47"/>
        <v>-164.4969413379041</v>
      </c>
      <c r="AJ189" s="102"/>
      <c r="AK189" s="102"/>
    </row>
    <row r="190" spans="1:37" s="67" customFormat="1" ht="12" customHeight="1" outlineLevel="3">
      <c r="A190" s="102"/>
      <c r="B190" s="102"/>
      <c r="C190" s="102"/>
      <c r="D190" s="81"/>
      <c r="E190" s="84" t="s">
        <v>217</v>
      </c>
      <c r="F190" s="83"/>
      <c r="G190" s="102"/>
      <c r="H190" s="52" t="str">
        <f t="shared" si="45"/>
        <v>$000</v>
      </c>
      <c r="I190" s="102"/>
      <c r="J190" s="102"/>
      <c r="K190" s="102"/>
      <c r="L190" s="86">
        <f ca="1">SUM(L184,L187:L189)</f>
        <v>-3.4200797277935067</v>
      </c>
      <c r="M190" s="86">
        <f t="shared" ref="M190:AI190" ca="1" si="48">SUM(M184,M187:M189)</f>
        <v>487.8960449963954</v>
      </c>
      <c r="N190" s="86">
        <f t="shared" ca="1" si="48"/>
        <v>487.7501274282867</v>
      </c>
      <c r="O190" s="86">
        <f t="shared" ca="1" si="48"/>
        <v>487.60373674249297</v>
      </c>
      <c r="P190" s="86">
        <f t="shared" ca="1" si="48"/>
        <v>487.45687677124994</v>
      </c>
      <c r="Q190" s="86">
        <f t="shared" ca="1" si="48"/>
        <v>487.30955129700374</v>
      </c>
      <c r="R190" s="86">
        <f t="shared" ca="1" si="48"/>
        <v>487.16176405303173</v>
      </c>
      <c r="S190" s="86">
        <f t="shared" ca="1" si="48"/>
        <v>487.01351872405536</v>
      </c>
      <c r="T190" s="86">
        <f t="shared" ca="1" si="48"/>
        <v>486.86481894684522</v>
      </c>
      <c r="U190" s="86">
        <f t="shared" ca="1" si="48"/>
        <v>486.71566831081896</v>
      </c>
      <c r="V190" s="86">
        <f t="shared" ca="1" si="48"/>
        <v>486.56607035863118</v>
      </c>
      <c r="W190" s="86">
        <f t="shared" ca="1" si="48"/>
        <v>486.41602858675674</v>
      </c>
      <c r="X190" s="86">
        <f t="shared" ca="1" si="48"/>
        <v>453.10296036177795</v>
      </c>
      <c r="Y190" s="86">
        <f t="shared" ca="1" si="48"/>
        <v>412.78019364802486</v>
      </c>
      <c r="Z190" s="86">
        <f t="shared" ca="1" si="48"/>
        <v>412.65406390385903</v>
      </c>
      <c r="AA190" s="86">
        <f t="shared" ca="1" si="48"/>
        <v>412.52752673381656</v>
      </c>
      <c r="AB190" s="86">
        <f t="shared" ca="1" si="48"/>
        <v>412.40058543267781</v>
      </c>
      <c r="AC190" s="86">
        <f t="shared" ca="1" si="48"/>
        <v>412.27324325240875</v>
      </c>
      <c r="AD190" s="86">
        <f t="shared" ca="1" si="48"/>
        <v>412.14550340269477</v>
      </c>
      <c r="AE190" s="86">
        <f t="shared" ca="1" si="48"/>
        <v>412.01736905146811</v>
      </c>
      <c r="AF190" s="86">
        <f t="shared" ca="1" si="48"/>
        <v>411.88884332542756</v>
      </c>
      <c r="AG190" s="86">
        <f t="shared" ca="1" si="48"/>
        <v>411.75992931055282</v>
      </c>
      <c r="AH190" s="86">
        <f t="shared" ca="1" si="48"/>
        <v>411.6306300526121</v>
      </c>
      <c r="AI190" s="86">
        <f t="shared" ca="1" si="48"/>
        <v>411.50094855766338</v>
      </c>
      <c r="AJ190" s="102"/>
      <c r="AK190" s="102"/>
    </row>
    <row r="191" spans="1:37" ht="12" customHeight="1" outlineLevel="3">
      <c r="A191" s="102"/>
      <c r="B191" s="102"/>
      <c r="C191" s="102"/>
      <c r="D191" s="80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</row>
    <row r="192" spans="1:37" ht="12" customHeight="1" outlineLevel="2">
      <c r="A192" s="102"/>
      <c r="B192" s="102"/>
      <c r="C192" s="102"/>
      <c r="D192" s="4" t="s">
        <v>207</v>
      </c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</row>
    <row r="193" spans="1:37" s="67" customFormat="1" ht="12" customHeight="1" outlineLevel="3">
      <c r="A193" s="102"/>
      <c r="B193" s="102"/>
      <c r="C193" s="102"/>
      <c r="D193" s="4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</row>
    <row r="194" spans="1:37" s="67" customFormat="1" ht="12" customHeight="1" outlineLevel="3">
      <c r="A194" s="102"/>
      <c r="B194" s="102"/>
      <c r="C194" s="102"/>
      <c r="D194" s="4"/>
      <c r="E194" s="84" t="s">
        <v>215</v>
      </c>
      <c r="F194" s="84"/>
      <c r="G194" s="102"/>
      <c r="H194" s="52" t="str">
        <f t="shared" si="45"/>
        <v>$000</v>
      </c>
      <c r="I194" s="102"/>
      <c r="J194" s="102"/>
      <c r="K194" s="102"/>
      <c r="L194" s="77">
        <f>-Calculation!L191</f>
        <v>9.5457715914597596</v>
      </c>
      <c r="M194" s="77">
        <f ca="1">-Calculation!M191</f>
        <v>9.5418662062893436</v>
      </c>
      <c r="N194" s="77">
        <f ca="1">-Calculation!N191</f>
        <v>10.152245626542699</v>
      </c>
      <c r="O194" s="77">
        <f ca="1">-Calculation!O191</f>
        <v>10.76334834872061</v>
      </c>
      <c r="P194" s="77">
        <f ca="1">-Calculation!P191</f>
        <v>11.375172901495759</v>
      </c>
      <c r="Q194" s="77">
        <f ca="1">-Calculation!Q191</f>
        <v>11.987717838792685</v>
      </c>
      <c r="R194" s="77">
        <f ca="1">-Calculation!R191</f>
        <v>12.60098173947835</v>
      </c>
      <c r="S194" s="77">
        <f ca="1">-Calculation!S191</f>
        <v>13.214963207056583</v>
      </c>
      <c r="T194" s="77">
        <f ca="1">-Calculation!T191</f>
        <v>13.829660869366348</v>
      </c>
      <c r="U194" s="77">
        <f ca="1">-Calculation!U191</f>
        <v>14.445073378283789</v>
      </c>
      <c r="V194" s="77">
        <f ca="1">-Calculation!V191</f>
        <v>15.061199409428005</v>
      </c>
      <c r="W194" s="77">
        <f ca="1">-Calculation!W191</f>
        <v>15.678037661870507</v>
      </c>
      <c r="X194" s="77">
        <f ca="1">-Calculation!X191</f>
        <v>16.295586857848313</v>
      </c>
      <c r="Y194" s="77">
        <f ca="1">-Calculation!Y191</f>
        <v>16.872392509875279</v>
      </c>
      <c r="Z194" s="77">
        <f ca="1">-Calculation!Z191</f>
        <v>17.399639992225058</v>
      </c>
      <c r="AA194" s="77">
        <f ca="1">-Calculation!AA191</f>
        <v>17.927511599876908</v>
      </c>
      <c r="AB194" s="77">
        <f ca="1">-Calculation!AB191</f>
        <v>18.456006069603504</v>
      </c>
      <c r="AC194" s="77">
        <f ca="1">-Calculation!AC191</f>
        <v>18.985122159893212</v>
      </c>
      <c r="AD194" s="77">
        <f ca="1">-Calculation!AD191</f>
        <v>19.514858650684047</v>
      </c>
      <c r="AE194" s="77">
        <f ca="1">-Calculation!AE191</f>
        <v>20.045214343100913</v>
      </c>
      <c r="AF194" s="77">
        <f ca="1">-Calculation!AF191</f>
        <v>20.576188059196138</v>
      </c>
      <c r="AG194" s="77">
        <f ca="1">-Calculation!AG191</f>
        <v>21.10777864169328</v>
      </c>
      <c r="AH194" s="77">
        <f ca="1">-Calculation!AH191</f>
        <v>21.639984953734125</v>
      </c>
      <c r="AI194" s="77">
        <f ca="1">-Calculation!AI191</f>
        <v>22.172805878628832</v>
      </c>
      <c r="AJ194" s="102"/>
      <c r="AK194" s="102"/>
    </row>
    <row r="195" spans="1:37" ht="12" customHeight="1" outlineLevel="3">
      <c r="A195" s="102"/>
      <c r="B195" s="102"/>
      <c r="C195" s="102"/>
      <c r="D195" s="102"/>
      <c r="E195" s="84" t="s">
        <v>119</v>
      </c>
      <c r="F195" s="102"/>
      <c r="G195" s="102"/>
      <c r="H195" s="52" t="str">
        <f t="shared" ref="H195:H197" si="49">Currency</f>
        <v>$000</v>
      </c>
      <c r="I195" s="102"/>
      <c r="J195" s="102"/>
      <c r="K195" s="102"/>
      <c r="L195" s="77">
        <f>-Calculation!L144</f>
        <v>0</v>
      </c>
      <c r="M195" s="77">
        <f>-Calculation!M144</f>
        <v>0</v>
      </c>
      <c r="N195" s="77">
        <f>-Calculation!N144</f>
        <v>0</v>
      </c>
      <c r="O195" s="77">
        <f>-Calculation!O144</f>
        <v>0</v>
      </c>
      <c r="P195" s="77">
        <f>-Calculation!P144</f>
        <v>0</v>
      </c>
      <c r="Q195" s="77">
        <f>-Calculation!Q144</f>
        <v>0</v>
      </c>
      <c r="R195" s="77">
        <f>-Calculation!R144</f>
        <v>0</v>
      </c>
      <c r="S195" s="77">
        <f>-Calculation!S144</f>
        <v>0</v>
      </c>
      <c r="T195" s="77">
        <f>-Calculation!T144</f>
        <v>0</v>
      </c>
      <c r="U195" s="77">
        <f>-Calculation!U144</f>
        <v>0</v>
      </c>
      <c r="V195" s="77">
        <f>-Calculation!V144</f>
        <v>0</v>
      </c>
      <c r="W195" s="77">
        <f>-Calculation!W144</f>
        <v>0</v>
      </c>
      <c r="X195" s="77">
        <f>-Calculation!X144</f>
        <v>0</v>
      </c>
      <c r="Y195" s="77">
        <f>-Calculation!Y144</f>
        <v>0</v>
      </c>
      <c r="Z195" s="77">
        <f>-Calculation!Z144</f>
        <v>0</v>
      </c>
      <c r="AA195" s="77">
        <f>-Calculation!AA144</f>
        <v>0</v>
      </c>
      <c r="AB195" s="77">
        <f>-Calculation!AB144</f>
        <v>0</v>
      </c>
      <c r="AC195" s="77">
        <f>-Calculation!AC144</f>
        <v>0</v>
      </c>
      <c r="AD195" s="77">
        <f>-Calculation!AD144</f>
        <v>0</v>
      </c>
      <c r="AE195" s="77">
        <f>-Calculation!AE144</f>
        <v>0</v>
      </c>
      <c r="AF195" s="77">
        <f>-Calculation!AF144</f>
        <v>0</v>
      </c>
      <c r="AG195" s="77">
        <f>-Calculation!AG144</f>
        <v>0</v>
      </c>
      <c r="AH195" s="77">
        <f>-Calculation!AH144</f>
        <v>0</v>
      </c>
      <c r="AI195" s="77">
        <f>-Calculation!AI144</f>
        <v>0</v>
      </c>
      <c r="AJ195" s="102"/>
      <c r="AK195" s="102"/>
    </row>
    <row r="196" spans="1:37" ht="12" customHeight="1" outlineLevel="3">
      <c r="A196" s="102"/>
      <c r="B196" s="102"/>
      <c r="C196" s="102"/>
      <c r="D196" s="102"/>
      <c r="E196" s="84" t="s">
        <v>216</v>
      </c>
      <c r="F196" s="102"/>
      <c r="G196" s="102"/>
      <c r="H196" s="52" t="str">
        <f t="shared" si="49"/>
        <v>$000</v>
      </c>
      <c r="I196" s="102"/>
      <c r="J196" s="102"/>
      <c r="K196" s="102"/>
      <c r="L196" s="77">
        <f>-Calculation!L143</f>
        <v>0</v>
      </c>
      <c r="M196" s="77">
        <f>-Calculation!M143</f>
        <v>0</v>
      </c>
      <c r="N196" s="77">
        <f>-Calculation!N143</f>
        <v>0</v>
      </c>
      <c r="O196" s="77">
        <f>-Calculation!O143</f>
        <v>0</v>
      </c>
      <c r="P196" s="77">
        <f>-Calculation!P143</f>
        <v>0</v>
      </c>
      <c r="Q196" s="77">
        <f>-Calculation!Q143</f>
        <v>0</v>
      </c>
      <c r="R196" s="77">
        <f>-Calculation!R143</f>
        <v>0</v>
      </c>
      <c r="S196" s="77">
        <f>-Calculation!S143</f>
        <v>0</v>
      </c>
      <c r="T196" s="77">
        <f>-Calculation!T143</f>
        <v>0</v>
      </c>
      <c r="U196" s="77">
        <f>-Calculation!U143</f>
        <v>0</v>
      </c>
      <c r="V196" s="77">
        <f>-Calculation!V143</f>
        <v>0</v>
      </c>
      <c r="W196" s="77">
        <f>-Calculation!W143</f>
        <v>0</v>
      </c>
      <c r="X196" s="77">
        <f>-Calculation!X143</f>
        <v>0</v>
      </c>
      <c r="Y196" s="77">
        <f>-Calculation!Y143</f>
        <v>0</v>
      </c>
      <c r="Z196" s="77">
        <f>-Calculation!Z143</f>
        <v>0</v>
      </c>
      <c r="AA196" s="77">
        <f>-Calculation!AA143</f>
        <v>0</v>
      </c>
      <c r="AB196" s="77">
        <f>-Calculation!AB143</f>
        <v>0</v>
      </c>
      <c r="AC196" s="77">
        <f>-Calculation!AC143</f>
        <v>0</v>
      </c>
      <c r="AD196" s="77">
        <f>-Calculation!AD143</f>
        <v>0</v>
      </c>
      <c r="AE196" s="77">
        <f>-Calculation!AE143</f>
        <v>0</v>
      </c>
      <c r="AF196" s="77">
        <f>-Calculation!AF143</f>
        <v>0</v>
      </c>
      <c r="AG196" s="77">
        <f>-Calculation!AG143</f>
        <v>0</v>
      </c>
      <c r="AH196" s="77">
        <f>-Calculation!AH143</f>
        <v>0</v>
      </c>
      <c r="AI196" s="77">
        <f>-Calculation!AI143</f>
        <v>0</v>
      </c>
      <c r="AJ196" s="102"/>
      <c r="AK196" s="102"/>
    </row>
    <row r="197" spans="1:37" s="67" customFormat="1" ht="12" customHeight="1" outlineLevel="3">
      <c r="A197" s="102"/>
      <c r="B197" s="102"/>
      <c r="C197" s="102"/>
      <c r="D197" s="102"/>
      <c r="E197" s="87" t="s">
        <v>218</v>
      </c>
      <c r="F197" s="102"/>
      <c r="G197" s="102"/>
      <c r="H197" s="52" t="str">
        <f t="shared" si="49"/>
        <v>$000</v>
      </c>
      <c r="I197" s="102"/>
      <c r="J197" s="102"/>
      <c r="K197" s="102"/>
      <c r="L197" s="85">
        <f>SUM(L194:L196)</f>
        <v>9.5457715914597596</v>
      </c>
      <c r="M197" s="85">
        <f t="shared" ref="M197:AI197" ca="1" si="50">SUM(M194:M196)</f>
        <v>9.5418662062893436</v>
      </c>
      <c r="N197" s="85">
        <f t="shared" ca="1" si="50"/>
        <v>10.152245626542699</v>
      </c>
      <c r="O197" s="85">
        <f t="shared" ca="1" si="50"/>
        <v>10.76334834872061</v>
      </c>
      <c r="P197" s="85">
        <f t="shared" ca="1" si="50"/>
        <v>11.375172901495759</v>
      </c>
      <c r="Q197" s="85">
        <f t="shared" ca="1" si="50"/>
        <v>11.987717838792685</v>
      </c>
      <c r="R197" s="85">
        <f t="shared" ca="1" si="50"/>
        <v>12.60098173947835</v>
      </c>
      <c r="S197" s="85">
        <f t="shared" ca="1" si="50"/>
        <v>13.214963207056583</v>
      </c>
      <c r="T197" s="85">
        <f t="shared" ca="1" si="50"/>
        <v>13.829660869366348</v>
      </c>
      <c r="U197" s="85">
        <f t="shared" ca="1" si="50"/>
        <v>14.445073378283789</v>
      </c>
      <c r="V197" s="85">
        <f t="shared" ca="1" si="50"/>
        <v>15.061199409428005</v>
      </c>
      <c r="W197" s="85">
        <f t="shared" ca="1" si="50"/>
        <v>15.678037661870507</v>
      </c>
      <c r="X197" s="85">
        <f t="shared" ca="1" si="50"/>
        <v>16.295586857848313</v>
      </c>
      <c r="Y197" s="85">
        <f t="shared" ca="1" si="50"/>
        <v>16.872392509875279</v>
      </c>
      <c r="Z197" s="85">
        <f t="shared" ca="1" si="50"/>
        <v>17.399639992225058</v>
      </c>
      <c r="AA197" s="85">
        <f t="shared" ca="1" si="50"/>
        <v>17.927511599876908</v>
      </c>
      <c r="AB197" s="85">
        <f t="shared" ca="1" si="50"/>
        <v>18.456006069603504</v>
      </c>
      <c r="AC197" s="85">
        <f t="shared" ca="1" si="50"/>
        <v>18.985122159893212</v>
      </c>
      <c r="AD197" s="85">
        <f t="shared" ca="1" si="50"/>
        <v>19.514858650684047</v>
      </c>
      <c r="AE197" s="85">
        <f t="shared" ca="1" si="50"/>
        <v>20.045214343100913</v>
      </c>
      <c r="AF197" s="85">
        <f t="shared" ca="1" si="50"/>
        <v>20.576188059196138</v>
      </c>
      <c r="AG197" s="85">
        <f t="shared" ca="1" si="50"/>
        <v>21.10777864169328</v>
      </c>
      <c r="AH197" s="85">
        <f t="shared" ca="1" si="50"/>
        <v>21.639984953734125</v>
      </c>
      <c r="AI197" s="85">
        <f t="shared" ca="1" si="50"/>
        <v>22.172805878628832</v>
      </c>
      <c r="AJ197" s="102"/>
      <c r="AK197" s="102"/>
    </row>
    <row r="198" spans="1:37" ht="12" customHeight="1" outlineLevel="3">
      <c r="A198" s="102"/>
      <c r="B198" s="102"/>
      <c r="C198" s="102"/>
      <c r="D198" s="80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</row>
    <row r="199" spans="1:37" ht="12" customHeight="1" outlineLevel="2">
      <c r="A199" s="102"/>
      <c r="B199" s="102"/>
      <c r="C199" s="102"/>
      <c r="D199" s="4" t="s">
        <v>208</v>
      </c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</row>
    <row r="200" spans="1:37" s="67" customFormat="1" ht="12" customHeight="1" outlineLevel="3">
      <c r="A200" s="102"/>
      <c r="B200" s="102"/>
      <c r="C200" s="102"/>
      <c r="D200" s="4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</row>
    <row r="201" spans="1:37" ht="12" customHeight="1" outlineLevel="3">
      <c r="A201" s="102"/>
      <c r="B201" s="102"/>
      <c r="C201" s="102"/>
      <c r="D201" s="102"/>
      <c r="E201" s="84" t="s">
        <v>122</v>
      </c>
      <c r="F201" s="102"/>
      <c r="G201" s="102"/>
      <c r="H201" s="52" t="str">
        <f t="shared" ref="H201:H207" si="51">Currency</f>
        <v>$000</v>
      </c>
      <c r="I201" s="102"/>
      <c r="J201" s="102"/>
      <c r="K201" s="102"/>
      <c r="L201" s="77">
        <f>Calculation!L160</f>
        <v>0</v>
      </c>
      <c r="M201" s="77">
        <f>Calculation!M160</f>
        <v>0</v>
      </c>
      <c r="N201" s="77">
        <f>Calculation!N160</f>
        <v>0</v>
      </c>
      <c r="O201" s="77">
        <f>Calculation!O160</f>
        <v>0</v>
      </c>
      <c r="P201" s="77">
        <f>Calculation!P160</f>
        <v>0</v>
      </c>
      <c r="Q201" s="77">
        <f>Calculation!Q160</f>
        <v>0</v>
      </c>
      <c r="R201" s="77">
        <f>Calculation!R160</f>
        <v>0</v>
      </c>
      <c r="S201" s="77">
        <f>Calculation!S160</f>
        <v>0</v>
      </c>
      <c r="T201" s="77">
        <f>Calculation!T160</f>
        <v>0</v>
      </c>
      <c r="U201" s="77">
        <f>Calculation!U160</f>
        <v>0</v>
      </c>
      <c r="V201" s="77">
        <f>Calculation!V160</f>
        <v>0</v>
      </c>
      <c r="W201" s="77">
        <f>Calculation!W160</f>
        <v>0</v>
      </c>
      <c r="X201" s="77">
        <f>Calculation!X160</f>
        <v>0</v>
      </c>
      <c r="Y201" s="77">
        <f>Calculation!Y160</f>
        <v>0</v>
      </c>
      <c r="Z201" s="77">
        <f>Calculation!Z160</f>
        <v>0</v>
      </c>
      <c r="AA201" s="77">
        <f>Calculation!AA160</f>
        <v>0</v>
      </c>
      <c r="AB201" s="77">
        <f>Calculation!AB160</f>
        <v>0</v>
      </c>
      <c r="AC201" s="77">
        <f>Calculation!AC160</f>
        <v>0</v>
      </c>
      <c r="AD201" s="77">
        <f>Calculation!AD160</f>
        <v>0</v>
      </c>
      <c r="AE201" s="77">
        <f>Calculation!AE160</f>
        <v>0</v>
      </c>
      <c r="AF201" s="77">
        <f>Calculation!AF160</f>
        <v>0</v>
      </c>
      <c r="AG201" s="77">
        <f>Calculation!AG160</f>
        <v>0</v>
      </c>
      <c r="AH201" s="77">
        <f>Calculation!AH160</f>
        <v>0</v>
      </c>
      <c r="AI201" s="77">
        <f>Calculation!AI160</f>
        <v>0</v>
      </c>
      <c r="AJ201" s="102"/>
      <c r="AK201" s="102"/>
    </row>
    <row r="202" spans="1:37" ht="12" customHeight="1" outlineLevel="3">
      <c r="A202" s="102"/>
      <c r="B202" s="102"/>
      <c r="C202" s="102"/>
      <c r="D202" s="102"/>
      <c r="E202" s="84" t="s">
        <v>123</v>
      </c>
      <c r="F202" s="102"/>
      <c r="G202" s="102"/>
      <c r="H202" s="52" t="str">
        <f t="shared" si="51"/>
        <v>$000</v>
      </c>
      <c r="I202" s="102"/>
      <c r="J202" s="102"/>
      <c r="K202" s="102"/>
      <c r="L202" s="77">
        <f>Calculation!L161</f>
        <v>-9.25</v>
      </c>
      <c r="M202" s="77">
        <f>Calculation!M161</f>
        <v>-9.1343749999999986</v>
      </c>
      <c r="N202" s="77">
        <f>Calculation!N161</f>
        <v>-9.0201953125000003</v>
      </c>
      <c r="O202" s="77">
        <f>Calculation!O161</f>
        <v>-8.9074428710937497</v>
      </c>
      <c r="P202" s="77">
        <f>Calculation!P161</f>
        <v>-8.7960998352050765</v>
      </c>
      <c r="Q202" s="77">
        <f>Calculation!Q161</f>
        <v>-8.6861485872650146</v>
      </c>
      <c r="R202" s="77">
        <f>Calculation!R161</f>
        <v>-8.5775717299242018</v>
      </c>
      <c r="S202" s="77">
        <f>Calculation!S161</f>
        <v>-8.4703520833001491</v>
      </c>
      <c r="T202" s="77">
        <f>Calculation!T161</f>
        <v>-8.3644726822588975</v>
      </c>
      <c r="U202" s="77">
        <f>Calculation!U161</f>
        <v>-8.2599167737306605</v>
      </c>
      <c r="V202" s="77">
        <f>Calculation!V161</f>
        <v>-8.156667814059027</v>
      </c>
      <c r="W202" s="77">
        <f>Calculation!W161</f>
        <v>-8.0547094663832901</v>
      </c>
      <c r="X202" s="77">
        <f>Calculation!X161</f>
        <v>-7.9540255980534988</v>
      </c>
      <c r="Y202" s="77">
        <f>Calculation!Y161</f>
        <v>-7.8546002780778306</v>
      </c>
      <c r="Z202" s="77">
        <f>Calculation!Z161</f>
        <v>-7.7564177746018581</v>
      </c>
      <c r="AA202" s="77">
        <f>Calculation!AA161</f>
        <v>-7.6594625524193338</v>
      </c>
      <c r="AB202" s="77">
        <f>Calculation!AB161</f>
        <v>-7.5637192705140928</v>
      </c>
      <c r="AC202" s="77">
        <f>Calculation!AC161</f>
        <v>-7.4691727796326663</v>
      </c>
      <c r="AD202" s="77">
        <f>Calculation!AD161</f>
        <v>-7.3758081198872585</v>
      </c>
      <c r="AE202" s="77">
        <f>Calculation!AE161</f>
        <v>-7.2836105183886684</v>
      </c>
      <c r="AF202" s="77">
        <f>Calculation!AF161</f>
        <v>-7.19256538690881</v>
      </c>
      <c r="AG202" s="77">
        <f>Calculation!AG161</f>
        <v>-7.1026583195724511</v>
      </c>
      <c r="AH202" s="77">
        <f>Calculation!AH161</f>
        <v>-7.0138750905777947</v>
      </c>
      <c r="AI202" s="77">
        <f>Calculation!AI161</f>
        <v>-6.926201651945572</v>
      </c>
      <c r="AJ202" s="102"/>
      <c r="AK202" s="102"/>
    </row>
    <row r="203" spans="1:37" ht="12" customHeight="1" outlineLevel="3">
      <c r="A203" s="102"/>
      <c r="B203" s="102"/>
      <c r="C203" s="102"/>
      <c r="D203" s="102"/>
      <c r="E203" s="84" t="s">
        <v>144</v>
      </c>
      <c r="F203" s="102"/>
      <c r="G203" s="102"/>
      <c r="H203" s="52" t="str">
        <f t="shared" si="51"/>
        <v>$000</v>
      </c>
      <c r="I203" s="102"/>
      <c r="J203" s="102"/>
      <c r="K203" s="102"/>
      <c r="L203" s="77">
        <f>Calculation!L205</f>
        <v>0</v>
      </c>
      <c r="M203" s="77">
        <f>Calculation!M205</f>
        <v>0</v>
      </c>
      <c r="N203" s="77">
        <f>Calculation!N205</f>
        <v>0</v>
      </c>
      <c r="O203" s="77">
        <f>Calculation!O205</f>
        <v>0</v>
      </c>
      <c r="P203" s="77">
        <f>Calculation!P205</f>
        <v>0</v>
      </c>
      <c r="Q203" s="77">
        <f>Calculation!Q205</f>
        <v>0</v>
      </c>
      <c r="R203" s="77">
        <f>Calculation!R205</f>
        <v>0</v>
      </c>
      <c r="S203" s="77">
        <f>Calculation!S205</f>
        <v>0</v>
      </c>
      <c r="T203" s="77">
        <f>Calculation!T205</f>
        <v>0</v>
      </c>
      <c r="U203" s="77">
        <f>Calculation!U205</f>
        <v>0</v>
      </c>
      <c r="V203" s="77">
        <f>Calculation!V205</f>
        <v>0</v>
      </c>
      <c r="W203" s="77">
        <f>Calculation!W205</f>
        <v>0</v>
      </c>
      <c r="X203" s="77">
        <f>Calculation!X205</f>
        <v>0</v>
      </c>
      <c r="Y203" s="77">
        <f>Calculation!Y205</f>
        <v>0</v>
      </c>
      <c r="Z203" s="77">
        <f>Calculation!Z205</f>
        <v>0</v>
      </c>
      <c r="AA203" s="77">
        <f>Calculation!AA205</f>
        <v>0</v>
      </c>
      <c r="AB203" s="77">
        <f>Calculation!AB205</f>
        <v>0</v>
      </c>
      <c r="AC203" s="77">
        <f>Calculation!AC205</f>
        <v>0</v>
      </c>
      <c r="AD203" s="77">
        <f>Calculation!AD205</f>
        <v>0</v>
      </c>
      <c r="AE203" s="77">
        <f>Calculation!AE205</f>
        <v>0</v>
      </c>
      <c r="AF203" s="77">
        <f>Calculation!AF205</f>
        <v>0</v>
      </c>
      <c r="AG203" s="77">
        <f>Calculation!AG205</f>
        <v>0</v>
      </c>
      <c r="AH203" s="77">
        <f>Calculation!AH205</f>
        <v>0</v>
      </c>
      <c r="AI203" s="77">
        <f>Calculation!AI205</f>
        <v>0</v>
      </c>
      <c r="AJ203" s="102"/>
      <c r="AK203" s="102"/>
    </row>
    <row r="204" spans="1:37" ht="12" customHeight="1" outlineLevel="3">
      <c r="A204" s="102"/>
      <c r="B204" s="102"/>
      <c r="C204" s="102"/>
      <c r="D204" s="102"/>
      <c r="E204" s="84" t="s">
        <v>145</v>
      </c>
      <c r="F204" s="102"/>
      <c r="G204" s="102"/>
      <c r="H204" s="52" t="str">
        <f t="shared" si="51"/>
        <v>$000</v>
      </c>
      <c r="I204" s="102"/>
      <c r="J204" s="102"/>
      <c r="K204" s="102"/>
      <c r="L204" s="77">
        <f>Calculation!L206</f>
        <v>0</v>
      </c>
      <c r="M204" s="77">
        <f>Calculation!M206</f>
        <v>0</v>
      </c>
      <c r="N204" s="77">
        <f>Calculation!N206</f>
        <v>0</v>
      </c>
      <c r="O204" s="77">
        <f>Calculation!O206</f>
        <v>0</v>
      </c>
      <c r="P204" s="77">
        <f>Calculation!P206</f>
        <v>0</v>
      </c>
      <c r="Q204" s="77">
        <f>Calculation!Q206</f>
        <v>0</v>
      </c>
      <c r="R204" s="77">
        <f>Calculation!R206</f>
        <v>0</v>
      </c>
      <c r="S204" s="77">
        <f>Calculation!S206</f>
        <v>0</v>
      </c>
      <c r="T204" s="77">
        <f>Calculation!T206</f>
        <v>0</v>
      </c>
      <c r="U204" s="77">
        <f>Calculation!U206</f>
        <v>0</v>
      </c>
      <c r="V204" s="77">
        <f>Calculation!V206</f>
        <v>0</v>
      </c>
      <c r="W204" s="77">
        <f>Calculation!W206</f>
        <v>0</v>
      </c>
      <c r="X204" s="77">
        <f>Calculation!X206</f>
        <v>0</v>
      </c>
      <c r="Y204" s="77">
        <f>Calculation!Y206</f>
        <v>0</v>
      </c>
      <c r="Z204" s="77">
        <f>Calculation!Z206</f>
        <v>0</v>
      </c>
      <c r="AA204" s="77">
        <f>Calculation!AA206</f>
        <v>0</v>
      </c>
      <c r="AB204" s="77">
        <f>Calculation!AB206</f>
        <v>0</v>
      </c>
      <c r="AC204" s="77">
        <f>Calculation!AC206</f>
        <v>0</v>
      </c>
      <c r="AD204" s="77">
        <f>Calculation!AD206</f>
        <v>0</v>
      </c>
      <c r="AE204" s="77">
        <f>Calculation!AE206</f>
        <v>0</v>
      </c>
      <c r="AF204" s="77">
        <f>Calculation!AF206</f>
        <v>0</v>
      </c>
      <c r="AG204" s="77">
        <f>Calculation!AG206</f>
        <v>0</v>
      </c>
      <c r="AH204" s="77">
        <f>Calculation!AH206</f>
        <v>0</v>
      </c>
      <c r="AI204" s="77">
        <f>Calculation!AI206</f>
        <v>0</v>
      </c>
      <c r="AJ204" s="102"/>
      <c r="AK204" s="102"/>
    </row>
    <row r="205" spans="1:37" s="67" customFormat="1" ht="12" customHeight="1" outlineLevel="3">
      <c r="A205" s="102"/>
      <c r="B205" s="102"/>
      <c r="C205" s="102"/>
      <c r="D205" s="102"/>
      <c r="E205" s="87" t="s">
        <v>219</v>
      </c>
      <c r="F205" s="102"/>
      <c r="G205" s="102"/>
      <c r="H205" s="52" t="str">
        <f t="shared" si="51"/>
        <v>$000</v>
      </c>
      <c r="I205" s="102"/>
      <c r="J205" s="102"/>
      <c r="K205" s="102"/>
      <c r="L205" s="86">
        <f>SUM(L201:L204)</f>
        <v>-9.25</v>
      </c>
      <c r="M205" s="86">
        <f t="shared" ref="M205:AI205" si="52">SUM(M201:M204)</f>
        <v>-9.1343749999999986</v>
      </c>
      <c r="N205" s="86">
        <f t="shared" si="52"/>
        <v>-9.0201953125000003</v>
      </c>
      <c r="O205" s="86">
        <f t="shared" si="52"/>
        <v>-8.9074428710937497</v>
      </c>
      <c r="P205" s="86">
        <f t="shared" si="52"/>
        <v>-8.7960998352050765</v>
      </c>
      <c r="Q205" s="86">
        <f t="shared" si="52"/>
        <v>-8.6861485872650146</v>
      </c>
      <c r="R205" s="86">
        <f t="shared" si="52"/>
        <v>-8.5775717299242018</v>
      </c>
      <c r="S205" s="86">
        <f t="shared" si="52"/>
        <v>-8.4703520833001491</v>
      </c>
      <c r="T205" s="86">
        <f t="shared" si="52"/>
        <v>-8.3644726822588975</v>
      </c>
      <c r="U205" s="86">
        <f t="shared" si="52"/>
        <v>-8.2599167737306605</v>
      </c>
      <c r="V205" s="86">
        <f t="shared" si="52"/>
        <v>-8.156667814059027</v>
      </c>
      <c r="W205" s="86">
        <f t="shared" si="52"/>
        <v>-8.0547094663832901</v>
      </c>
      <c r="X205" s="86">
        <f t="shared" si="52"/>
        <v>-7.9540255980534988</v>
      </c>
      <c r="Y205" s="86">
        <f t="shared" si="52"/>
        <v>-7.8546002780778306</v>
      </c>
      <c r="Z205" s="86">
        <f t="shared" si="52"/>
        <v>-7.7564177746018581</v>
      </c>
      <c r="AA205" s="86">
        <f t="shared" si="52"/>
        <v>-7.6594625524193338</v>
      </c>
      <c r="AB205" s="86">
        <f t="shared" si="52"/>
        <v>-7.5637192705140928</v>
      </c>
      <c r="AC205" s="86">
        <f t="shared" si="52"/>
        <v>-7.4691727796326663</v>
      </c>
      <c r="AD205" s="86">
        <f t="shared" si="52"/>
        <v>-7.3758081198872585</v>
      </c>
      <c r="AE205" s="86">
        <f t="shared" si="52"/>
        <v>-7.2836105183886684</v>
      </c>
      <c r="AF205" s="86">
        <f t="shared" si="52"/>
        <v>-7.19256538690881</v>
      </c>
      <c r="AG205" s="86">
        <f t="shared" si="52"/>
        <v>-7.1026583195724511</v>
      </c>
      <c r="AH205" s="86">
        <f t="shared" si="52"/>
        <v>-7.0138750905777947</v>
      </c>
      <c r="AI205" s="86">
        <f t="shared" si="52"/>
        <v>-6.926201651945572</v>
      </c>
      <c r="AJ205" s="102"/>
      <c r="AK205" s="102"/>
    </row>
    <row r="206" spans="1:37" ht="12" customHeight="1" outlineLevel="3">
      <c r="A206" s="102"/>
      <c r="B206" s="102"/>
      <c r="C206" s="102"/>
      <c r="D206" s="80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</row>
    <row r="207" spans="1:37" ht="12" customHeight="1" outlineLevel="3">
      <c r="A207" s="102"/>
      <c r="B207" s="102"/>
      <c r="C207" s="102"/>
      <c r="D207" s="102"/>
      <c r="E207" s="84" t="s">
        <v>220</v>
      </c>
      <c r="F207" s="102"/>
      <c r="G207" s="102"/>
      <c r="H207" s="52" t="str">
        <f t="shared" si="51"/>
        <v>$000</v>
      </c>
      <c r="I207" s="102"/>
      <c r="J207" s="102"/>
      <c r="K207" s="102"/>
      <c r="L207" s="77">
        <f t="shared" ref="L207:AI207" ca="1" si="53">L190+L197+L205</f>
        <v>-3.124308136333747</v>
      </c>
      <c r="M207" s="77">
        <f t="shared" ca="1" si="53"/>
        <v>488.30353620268477</v>
      </c>
      <c r="N207" s="77">
        <f t="shared" ca="1" si="53"/>
        <v>488.88217774232942</v>
      </c>
      <c r="O207" s="77">
        <f t="shared" ca="1" si="53"/>
        <v>489.45964222011986</v>
      </c>
      <c r="P207" s="77">
        <f t="shared" ca="1" si="53"/>
        <v>490.03594983754061</v>
      </c>
      <c r="Q207" s="77">
        <f t="shared" ca="1" si="53"/>
        <v>490.6111205485314</v>
      </c>
      <c r="R207" s="77">
        <f t="shared" ca="1" si="53"/>
        <v>491.18517406258587</v>
      </c>
      <c r="S207" s="77">
        <f t="shared" ca="1" si="53"/>
        <v>491.7581298478118</v>
      </c>
      <c r="T207" s="77">
        <f t="shared" ca="1" si="53"/>
        <v>492.33000713395268</v>
      </c>
      <c r="U207" s="77">
        <f t="shared" ca="1" si="53"/>
        <v>492.90082491537208</v>
      </c>
      <c r="V207" s="77">
        <f t="shared" ca="1" si="53"/>
        <v>493.47060195400019</v>
      </c>
      <c r="W207" s="77">
        <f t="shared" ca="1" si="53"/>
        <v>494.03935678224394</v>
      </c>
      <c r="X207" s="77">
        <f t="shared" ca="1" si="53"/>
        <v>461.44452162157279</v>
      </c>
      <c r="Y207" s="77">
        <f t="shared" ca="1" si="53"/>
        <v>421.79798587982231</v>
      </c>
      <c r="Z207" s="77">
        <f t="shared" ca="1" si="53"/>
        <v>422.29728612148222</v>
      </c>
      <c r="AA207" s="77">
        <f t="shared" ca="1" si="53"/>
        <v>422.79557578127412</v>
      </c>
      <c r="AB207" s="77">
        <f t="shared" ca="1" si="53"/>
        <v>423.29287223176726</v>
      </c>
      <c r="AC207" s="77">
        <f t="shared" ca="1" si="53"/>
        <v>423.78919263266926</v>
      </c>
      <c r="AD207" s="77">
        <f t="shared" ca="1" si="53"/>
        <v>424.28455393349157</v>
      </c>
      <c r="AE207" s="77">
        <f t="shared" ca="1" si="53"/>
        <v>424.77897287618032</v>
      </c>
      <c r="AF207" s="77">
        <f t="shared" ca="1" si="53"/>
        <v>425.27246599771485</v>
      </c>
      <c r="AG207" s="77">
        <f t="shared" ca="1" si="53"/>
        <v>425.76504963267365</v>
      </c>
      <c r="AH207" s="77">
        <f t="shared" ca="1" si="53"/>
        <v>426.25673991576843</v>
      </c>
      <c r="AI207" s="77">
        <f t="shared" ca="1" si="53"/>
        <v>426.74755278434662</v>
      </c>
      <c r="AJ207" s="102"/>
      <c r="AK207" s="102"/>
    </row>
    <row r="208" spans="1:37" s="67" customFormat="1" ht="12" customHeight="1" outlineLevel="3">
      <c r="A208" s="102"/>
      <c r="B208" s="102"/>
      <c r="C208" s="102"/>
      <c r="D208" s="102"/>
      <c r="E208" s="8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</row>
    <row r="209" spans="1:37" ht="12" customHeight="1" outlineLevel="2">
      <c r="A209" s="102"/>
      <c r="B209" s="102"/>
      <c r="C209" s="102"/>
      <c r="D209" s="4" t="s">
        <v>221</v>
      </c>
      <c r="E209" s="102"/>
      <c r="F209" s="102"/>
      <c r="G209" s="102"/>
      <c r="H209" s="102"/>
      <c r="I209" s="102"/>
      <c r="J209" s="102"/>
      <c r="K209" s="89">
        <f>K148</f>
        <v>7636.617273167808</v>
      </c>
      <c r="L209" s="88">
        <f t="shared" ref="L209:AI209" ca="1" si="54">L180+L207</f>
        <v>7633.4929650314743</v>
      </c>
      <c r="M209" s="88">
        <f t="shared" ca="1" si="54"/>
        <v>8121.7965012341592</v>
      </c>
      <c r="N209" s="88">
        <f t="shared" ca="1" si="54"/>
        <v>8610.6786789764883</v>
      </c>
      <c r="O209" s="88">
        <f t="shared" ca="1" si="54"/>
        <v>9100.1383211966076</v>
      </c>
      <c r="P209" s="88">
        <f t="shared" ca="1" si="54"/>
        <v>9590.1742710341478</v>
      </c>
      <c r="Q209" s="88">
        <f t="shared" ca="1" si="54"/>
        <v>10080.78539158268</v>
      </c>
      <c r="R209" s="88">
        <f t="shared" ca="1" si="54"/>
        <v>10571.970565645266</v>
      </c>
      <c r="S209" s="88">
        <f t="shared" ca="1" si="54"/>
        <v>11063.728695493079</v>
      </c>
      <c r="T209" s="88">
        <f t="shared" ca="1" si="54"/>
        <v>11556.058702627031</v>
      </c>
      <c r="U209" s="88">
        <f t="shared" ca="1" si="54"/>
        <v>12048.959527542404</v>
      </c>
      <c r="V209" s="88">
        <f t="shared" ca="1" si="54"/>
        <v>12542.430129496404</v>
      </c>
      <c r="W209" s="88">
        <f t="shared" ca="1" si="54"/>
        <v>13036.469486278649</v>
      </c>
      <c r="X209" s="88">
        <f t="shared" ca="1" si="54"/>
        <v>13497.914007900223</v>
      </c>
      <c r="Y209" s="88">
        <f t="shared" ca="1" si="54"/>
        <v>13919.711993780045</v>
      </c>
      <c r="Z209" s="88">
        <f t="shared" ca="1" si="54"/>
        <v>14342.009279901527</v>
      </c>
      <c r="AA209" s="88">
        <f t="shared" ca="1" si="54"/>
        <v>14764.804855682802</v>
      </c>
      <c r="AB209" s="88">
        <f t="shared" ca="1" si="54"/>
        <v>15188.097727914568</v>
      </c>
      <c r="AC209" s="88">
        <f t="shared" ca="1" si="54"/>
        <v>15611.886920547237</v>
      </c>
      <c r="AD209" s="88">
        <f t="shared" ca="1" si="54"/>
        <v>16036.171474480729</v>
      </c>
      <c r="AE209" s="88">
        <f t="shared" ca="1" si="54"/>
        <v>16460.95044735691</v>
      </c>
      <c r="AF209" s="88">
        <f t="shared" ca="1" si="54"/>
        <v>16886.222913354624</v>
      </c>
      <c r="AG209" s="88">
        <f t="shared" ca="1" si="54"/>
        <v>17311.987962987299</v>
      </c>
      <c r="AH209" s="88">
        <f t="shared" ca="1" si="54"/>
        <v>17738.244702903066</v>
      </c>
      <c r="AI209" s="88">
        <f t="shared" ca="1" si="54"/>
        <v>18164.992255687412</v>
      </c>
      <c r="AJ209" s="102"/>
      <c r="AK209" s="102"/>
    </row>
    <row r="210" spans="1:37" outlineLevel="3">
      <c r="A210" s="102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</row>
    <row r="211" spans="1:37" ht="12" customHeight="1" outlineLevel="2">
      <c r="A211" s="102"/>
      <c r="B211" s="102"/>
      <c r="C211" s="102"/>
      <c r="D211" s="4" t="s">
        <v>230</v>
      </c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</row>
    <row r="212" spans="1:37" outlineLevel="3">
      <c r="A212" s="102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</row>
    <row r="213" spans="1:37" outlineLevel="3">
      <c r="A213" s="102"/>
      <c r="B213" s="102"/>
      <c r="C213" s="102"/>
      <c r="D213" s="102"/>
      <c r="E213" s="64" t="s">
        <v>231</v>
      </c>
      <c r="F213" s="102"/>
      <c r="G213" s="102"/>
      <c r="H213" s="52" t="str">
        <f t="shared" ref="H213" si="55">Currency</f>
        <v>$000</v>
      </c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</row>
    <row r="214" spans="1:37" outlineLevel="3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</row>
    <row r="215" spans="1:37" outlineLevel="3">
      <c r="A215" s="102"/>
      <c r="B215" s="102"/>
      <c r="C215" s="102"/>
      <c r="D215" s="102"/>
      <c r="E215" s="102"/>
      <c r="F215" s="102" t="s">
        <v>179</v>
      </c>
      <c r="G215" s="102"/>
      <c r="H215" s="52" t="str">
        <f t="shared" ref="H215" si="56">Currency</f>
        <v>$000</v>
      </c>
      <c r="I215" s="102"/>
      <c r="J215" s="102"/>
      <c r="K215" s="102"/>
      <c r="L215" s="77">
        <f t="shared" ref="L215:AI215" ca="1" si="57">L139</f>
        <v>497.41852815380832</v>
      </c>
      <c r="M215" s="77">
        <f t="shared" ca="1" si="57"/>
        <v>497.43791120268475</v>
      </c>
      <c r="N215" s="77">
        <f t="shared" ca="1" si="57"/>
        <v>497.90237305482941</v>
      </c>
      <c r="O215" s="77">
        <f t="shared" ca="1" si="57"/>
        <v>498.36708509121354</v>
      </c>
      <c r="P215" s="77">
        <f t="shared" ca="1" si="57"/>
        <v>498.83204967274565</v>
      </c>
      <c r="Q215" s="77">
        <f t="shared" ca="1" si="57"/>
        <v>499.29726913579634</v>
      </c>
      <c r="R215" s="77">
        <f t="shared" ca="1" si="57"/>
        <v>499.76274579251009</v>
      </c>
      <c r="S215" s="77">
        <f t="shared" ca="1" si="57"/>
        <v>500.22848193111196</v>
      </c>
      <c r="T215" s="77">
        <f t="shared" ca="1" si="57"/>
        <v>500.69447981621164</v>
      </c>
      <c r="U215" s="77">
        <f t="shared" ca="1" si="57"/>
        <v>501.16074168910268</v>
      </c>
      <c r="V215" s="77">
        <f t="shared" ca="1" si="57"/>
        <v>501.62726976805919</v>
      </c>
      <c r="W215" s="77">
        <f t="shared" ca="1" si="57"/>
        <v>502.0940662486272</v>
      </c>
      <c r="X215" s="77">
        <f t="shared" ca="1" si="57"/>
        <v>429.21529997058076</v>
      </c>
      <c r="Y215" s="77">
        <f t="shared" ca="1" si="57"/>
        <v>429.65258615790066</v>
      </c>
      <c r="Z215" s="77">
        <f t="shared" ca="1" si="57"/>
        <v>430.05370389608453</v>
      </c>
      <c r="AA215" s="77">
        <f t="shared" ca="1" si="57"/>
        <v>430.45503833369389</v>
      </c>
      <c r="AB215" s="77">
        <f t="shared" ca="1" si="57"/>
        <v>430.85659150228179</v>
      </c>
      <c r="AC215" s="77">
        <f t="shared" ca="1" si="57"/>
        <v>431.2583654123024</v>
      </c>
      <c r="AD215" s="77">
        <f t="shared" ca="1" si="57"/>
        <v>431.66036205337934</v>
      </c>
      <c r="AE215" s="77">
        <f t="shared" ca="1" si="57"/>
        <v>432.06258339456951</v>
      </c>
      <c r="AF215" s="77">
        <f t="shared" ca="1" si="57"/>
        <v>432.46503138462407</v>
      </c>
      <c r="AG215" s="77">
        <f t="shared" ca="1" si="57"/>
        <v>432.86770795224652</v>
      </c>
      <c r="AH215" s="77">
        <f t="shared" ca="1" si="57"/>
        <v>433.2706150063467</v>
      </c>
      <c r="AI215" s="77">
        <f t="shared" ca="1" si="57"/>
        <v>433.6737544362926</v>
      </c>
      <c r="AJ215" s="102"/>
      <c r="AK215" s="102"/>
    </row>
    <row r="216" spans="1:37" outlineLevel="3">
      <c r="A216" s="102"/>
      <c r="B216" s="102"/>
      <c r="C216" s="102"/>
      <c r="D216" s="102"/>
      <c r="E216" s="102"/>
      <c r="F216" s="102" t="s">
        <v>232</v>
      </c>
      <c r="G216" s="102"/>
      <c r="H216" s="102"/>
      <c r="I216" s="102"/>
      <c r="J216" s="102"/>
      <c r="K216" s="102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102"/>
      <c r="AK216" s="102"/>
    </row>
    <row r="217" spans="1:37" outlineLevel="3">
      <c r="A217" s="102"/>
      <c r="B217" s="102"/>
      <c r="C217" s="102"/>
      <c r="D217" s="102"/>
      <c r="E217" s="102"/>
      <c r="F217" s="102"/>
      <c r="G217" s="102" t="s">
        <v>102</v>
      </c>
      <c r="H217" s="52" t="str">
        <f t="shared" ref="H217:H219" si="58">Currency</f>
        <v>$000</v>
      </c>
      <c r="I217" s="102"/>
      <c r="J217" s="102"/>
      <c r="K217" s="102"/>
      <c r="L217" s="77">
        <f t="shared" ref="L217:AI217" ca="1" si="59">-L134</f>
        <v>0</v>
      </c>
      <c r="M217" s="77">
        <f t="shared" ca="1" si="59"/>
        <v>0</v>
      </c>
      <c r="N217" s="77">
        <f t="shared" ca="1" si="59"/>
        <v>0</v>
      </c>
      <c r="O217" s="77">
        <f t="shared" ca="1" si="59"/>
        <v>0</v>
      </c>
      <c r="P217" s="77">
        <f t="shared" ca="1" si="59"/>
        <v>0</v>
      </c>
      <c r="Q217" s="77">
        <f t="shared" ca="1" si="59"/>
        <v>0</v>
      </c>
      <c r="R217" s="77">
        <f t="shared" ca="1" si="59"/>
        <v>0</v>
      </c>
      <c r="S217" s="77">
        <f t="shared" ca="1" si="59"/>
        <v>0</v>
      </c>
      <c r="T217" s="77">
        <f t="shared" ca="1" si="59"/>
        <v>0</v>
      </c>
      <c r="U217" s="77">
        <f t="shared" ca="1" si="59"/>
        <v>0</v>
      </c>
      <c r="V217" s="77">
        <f t="shared" ca="1" si="59"/>
        <v>0</v>
      </c>
      <c r="W217" s="77">
        <f t="shared" ca="1" si="59"/>
        <v>0</v>
      </c>
      <c r="X217" s="77">
        <f t="shared" ca="1" si="59"/>
        <v>0</v>
      </c>
      <c r="Y217" s="77">
        <f t="shared" ca="1" si="59"/>
        <v>0</v>
      </c>
      <c r="Z217" s="77">
        <f t="shared" ca="1" si="59"/>
        <v>0</v>
      </c>
      <c r="AA217" s="77">
        <f t="shared" ca="1" si="59"/>
        <v>0</v>
      </c>
      <c r="AB217" s="77">
        <f t="shared" ca="1" si="59"/>
        <v>0</v>
      </c>
      <c r="AC217" s="77">
        <f t="shared" ca="1" si="59"/>
        <v>0</v>
      </c>
      <c r="AD217" s="77">
        <f t="shared" ca="1" si="59"/>
        <v>0</v>
      </c>
      <c r="AE217" s="77">
        <f t="shared" ca="1" si="59"/>
        <v>0</v>
      </c>
      <c r="AF217" s="77">
        <f t="shared" ca="1" si="59"/>
        <v>0</v>
      </c>
      <c r="AG217" s="77">
        <f t="shared" ca="1" si="59"/>
        <v>0</v>
      </c>
      <c r="AH217" s="77">
        <f t="shared" ca="1" si="59"/>
        <v>0</v>
      </c>
      <c r="AI217" s="77">
        <f t="shared" ca="1" si="59"/>
        <v>0</v>
      </c>
      <c r="AJ217" s="102"/>
      <c r="AK217" s="102"/>
    </row>
    <row r="218" spans="1:37" s="78" customFormat="1" outlineLevel="3">
      <c r="A218" s="102"/>
      <c r="B218" s="102"/>
      <c r="C218" s="102"/>
      <c r="D218" s="102"/>
      <c r="E218" s="102"/>
      <c r="F218" s="102"/>
      <c r="G218" s="102" t="s">
        <v>131</v>
      </c>
      <c r="H218" s="52" t="str">
        <f t="shared" si="58"/>
        <v>$000</v>
      </c>
      <c r="I218" s="102"/>
      <c r="J218" s="102"/>
      <c r="K218" s="102"/>
      <c r="L218" s="77">
        <f t="shared" ref="L218:AI218" si="60">-L135</f>
        <v>2.4512500000000004</v>
      </c>
      <c r="M218" s="77">
        <f t="shared" si="60"/>
        <v>2.4206093750000002</v>
      </c>
      <c r="N218" s="77">
        <f t="shared" si="60"/>
        <v>2.3903517578125002</v>
      </c>
      <c r="O218" s="77">
        <f t="shared" si="60"/>
        <v>2.3604723608398439</v>
      </c>
      <c r="P218" s="77">
        <f t="shared" si="60"/>
        <v>2.330966456329346</v>
      </c>
      <c r="Q218" s="77">
        <f t="shared" si="60"/>
        <v>2.3018293756252293</v>
      </c>
      <c r="R218" s="77">
        <f t="shared" si="60"/>
        <v>2.2730565084299132</v>
      </c>
      <c r="S218" s="77">
        <f t="shared" si="60"/>
        <v>2.2446433020745395</v>
      </c>
      <c r="T218" s="77">
        <f t="shared" si="60"/>
        <v>2.2165852607986078</v>
      </c>
      <c r="U218" s="77">
        <f t="shared" si="60"/>
        <v>2.1888779450386258</v>
      </c>
      <c r="V218" s="77">
        <f t="shared" si="60"/>
        <v>2.1615169707256428</v>
      </c>
      <c r="W218" s="77">
        <f t="shared" si="60"/>
        <v>2.1344980085915726</v>
      </c>
      <c r="X218" s="77">
        <f t="shared" si="60"/>
        <v>2.1078167834841777</v>
      </c>
      <c r="Y218" s="77">
        <f t="shared" si="60"/>
        <v>2.0814690736906254</v>
      </c>
      <c r="Z218" s="77">
        <f t="shared" si="60"/>
        <v>2.0554507102694926</v>
      </c>
      <c r="AA218" s="77">
        <f t="shared" si="60"/>
        <v>2.0297575763911242</v>
      </c>
      <c r="AB218" s="77">
        <f t="shared" si="60"/>
        <v>2.0043856066862351</v>
      </c>
      <c r="AC218" s="77">
        <f t="shared" si="60"/>
        <v>1.9793307866026568</v>
      </c>
      <c r="AD218" s="77">
        <f t="shared" si="60"/>
        <v>1.9545891517701239</v>
      </c>
      <c r="AE218" s="77">
        <f t="shared" si="60"/>
        <v>1.9301567873729977</v>
      </c>
      <c r="AF218" s="77">
        <f t="shared" si="60"/>
        <v>1.9060298275308349</v>
      </c>
      <c r="AG218" s="77">
        <f t="shared" si="60"/>
        <v>1.8822044546866998</v>
      </c>
      <c r="AH218" s="77">
        <f t="shared" si="60"/>
        <v>1.8586768990031159</v>
      </c>
      <c r="AI218" s="77">
        <f t="shared" si="60"/>
        <v>1.8354434377655768</v>
      </c>
      <c r="AJ218" s="102"/>
      <c r="AK218" s="102"/>
    </row>
    <row r="219" spans="1:37" outlineLevel="3">
      <c r="A219" s="102"/>
      <c r="B219" s="102"/>
      <c r="C219" s="102"/>
      <c r="D219" s="102"/>
      <c r="E219" s="102"/>
      <c r="F219" s="102"/>
      <c r="G219" s="102" t="s">
        <v>236</v>
      </c>
      <c r="H219" s="52" t="str">
        <f t="shared" si="58"/>
        <v>$000</v>
      </c>
      <c r="I219" s="102"/>
      <c r="J219" s="102"/>
      <c r="K219" s="102"/>
      <c r="L219" s="77">
        <f t="shared" ref="L219:AI219" ca="1" si="61">-L138</f>
        <v>188.67599343765144</v>
      </c>
      <c r="M219" s="77">
        <f t="shared" ca="1" si="61"/>
        <v>188.68334562860457</v>
      </c>
      <c r="N219" s="77">
        <f t="shared" ca="1" si="61"/>
        <v>188.85952081390082</v>
      </c>
      <c r="O219" s="77">
        <f t="shared" ca="1" si="61"/>
        <v>189.03579089666721</v>
      </c>
      <c r="P219" s="77">
        <f t="shared" ca="1" si="61"/>
        <v>189.21215677242077</v>
      </c>
      <c r="Q219" s="77">
        <f t="shared" ca="1" si="61"/>
        <v>189.38861932737106</v>
      </c>
      <c r="R219" s="77">
        <f t="shared" ca="1" si="61"/>
        <v>189.56517943853834</v>
      </c>
      <c r="S219" s="77">
        <f t="shared" ca="1" si="61"/>
        <v>189.74183797387008</v>
      </c>
      <c r="T219" s="77">
        <f t="shared" ca="1" si="61"/>
        <v>189.91859579235614</v>
      </c>
      <c r="U219" s="77">
        <f t="shared" ca="1" si="61"/>
        <v>190.09545374414242</v>
      </c>
      <c r="V219" s="77">
        <f t="shared" ca="1" si="61"/>
        <v>190.27241267064318</v>
      </c>
      <c r="W219" s="77">
        <f t="shared" ca="1" si="61"/>
        <v>190.44947340465171</v>
      </c>
      <c r="X219" s="77">
        <f t="shared" ca="1" si="61"/>
        <v>162.80580343711685</v>
      </c>
      <c r="Y219" s="77">
        <f t="shared" ca="1" si="61"/>
        <v>162.97167061161753</v>
      </c>
      <c r="Z219" s="77">
        <f t="shared" ca="1" si="61"/>
        <v>163.12381871920451</v>
      </c>
      <c r="AA219" s="77">
        <f t="shared" ca="1" si="61"/>
        <v>163.2760490231253</v>
      </c>
      <c r="AB219" s="77">
        <f t="shared" ca="1" si="61"/>
        <v>163.42836229396897</v>
      </c>
      <c r="AC219" s="77">
        <f t="shared" ca="1" si="61"/>
        <v>163.58075929432161</v>
      </c>
      <c r="AD219" s="77">
        <f t="shared" ca="1" si="61"/>
        <v>163.73324077886807</v>
      </c>
      <c r="AE219" s="77">
        <f t="shared" ca="1" si="61"/>
        <v>163.8858074944919</v>
      </c>
      <c r="AF219" s="77">
        <f t="shared" ca="1" si="61"/>
        <v>164.03846018037467</v>
      </c>
      <c r="AG219" s="77">
        <f t="shared" ca="1" si="61"/>
        <v>164.19119956809354</v>
      </c>
      <c r="AH219" s="77">
        <f t="shared" ca="1" si="61"/>
        <v>164.34402638171773</v>
      </c>
      <c r="AI219" s="77">
        <f t="shared" ca="1" si="61"/>
        <v>164.4969413379041</v>
      </c>
      <c r="AJ219" s="102"/>
      <c r="AK219" s="102"/>
    </row>
    <row r="220" spans="1:37" outlineLevel="3">
      <c r="A220" s="102"/>
      <c r="B220" s="102"/>
      <c r="C220" s="102"/>
      <c r="D220" s="102"/>
      <c r="E220" s="102"/>
      <c r="F220" s="102" t="s">
        <v>237</v>
      </c>
      <c r="G220" s="102"/>
      <c r="H220" s="102"/>
      <c r="I220" s="102"/>
      <c r="J220" s="102"/>
      <c r="K220" s="102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102"/>
      <c r="AK220" s="102"/>
    </row>
    <row r="221" spans="1:37" s="92" customFormat="1" outlineLevel="3">
      <c r="A221" s="102"/>
      <c r="B221" s="102"/>
      <c r="C221" s="102"/>
      <c r="D221" s="102"/>
      <c r="E221" s="102"/>
      <c r="F221" s="102"/>
      <c r="G221" s="102" t="s">
        <v>140</v>
      </c>
      <c r="H221" s="52" t="str">
        <f t="shared" ref="H221" si="62">Currency</f>
        <v>$000</v>
      </c>
      <c r="I221" s="102"/>
      <c r="J221" s="102"/>
      <c r="K221" s="102"/>
      <c r="L221" s="77">
        <f t="shared" ref="L221:AI221" si="63">-L133</f>
        <v>-9.5457715914597596</v>
      </c>
      <c r="M221" s="77">
        <f t="shared" ca="1" si="63"/>
        <v>-9.5418662062893436</v>
      </c>
      <c r="N221" s="77">
        <f t="shared" ca="1" si="63"/>
        <v>-10.152245626542699</v>
      </c>
      <c r="O221" s="77">
        <f t="shared" ca="1" si="63"/>
        <v>-10.76334834872061</v>
      </c>
      <c r="P221" s="77">
        <f t="shared" ca="1" si="63"/>
        <v>-11.375172901495759</v>
      </c>
      <c r="Q221" s="77">
        <f t="shared" ca="1" si="63"/>
        <v>-11.987717838792685</v>
      </c>
      <c r="R221" s="77">
        <f t="shared" ca="1" si="63"/>
        <v>-12.60098173947835</v>
      </c>
      <c r="S221" s="77">
        <f t="shared" ca="1" si="63"/>
        <v>-13.214963207056583</v>
      </c>
      <c r="T221" s="77">
        <f t="shared" ca="1" si="63"/>
        <v>-13.829660869366348</v>
      </c>
      <c r="U221" s="77">
        <f t="shared" ca="1" si="63"/>
        <v>-14.445073378283789</v>
      </c>
      <c r="V221" s="77">
        <f t="shared" ca="1" si="63"/>
        <v>-15.061199409428005</v>
      </c>
      <c r="W221" s="77">
        <f t="shared" ca="1" si="63"/>
        <v>-15.678037661870507</v>
      </c>
      <c r="X221" s="77">
        <f t="shared" ca="1" si="63"/>
        <v>-16.295586857848313</v>
      </c>
      <c r="Y221" s="77">
        <f t="shared" ca="1" si="63"/>
        <v>-16.872392509875279</v>
      </c>
      <c r="Z221" s="77">
        <f t="shared" ca="1" si="63"/>
        <v>-17.399639992225058</v>
      </c>
      <c r="AA221" s="77">
        <f t="shared" ca="1" si="63"/>
        <v>-17.927511599876908</v>
      </c>
      <c r="AB221" s="77">
        <f t="shared" ca="1" si="63"/>
        <v>-18.456006069603504</v>
      </c>
      <c r="AC221" s="77">
        <f t="shared" ca="1" si="63"/>
        <v>-18.985122159893212</v>
      </c>
      <c r="AD221" s="77">
        <f t="shared" ca="1" si="63"/>
        <v>-19.514858650684047</v>
      </c>
      <c r="AE221" s="77">
        <f t="shared" ca="1" si="63"/>
        <v>-20.045214343100913</v>
      </c>
      <c r="AF221" s="77">
        <f t="shared" ca="1" si="63"/>
        <v>-20.576188059196138</v>
      </c>
      <c r="AG221" s="77">
        <f t="shared" ca="1" si="63"/>
        <v>-21.10777864169328</v>
      </c>
      <c r="AH221" s="77">
        <f t="shared" ca="1" si="63"/>
        <v>-21.639984953734125</v>
      </c>
      <c r="AI221" s="77">
        <f t="shared" ca="1" si="63"/>
        <v>-22.172805878628832</v>
      </c>
      <c r="AJ221" s="102"/>
      <c r="AK221" s="102"/>
    </row>
    <row r="222" spans="1:37" s="92" customFormat="1" outlineLevel="3">
      <c r="A222" s="102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102"/>
      <c r="AK222" s="102"/>
    </row>
    <row r="223" spans="1:37" s="92" customFormat="1" outlineLevel="3">
      <c r="A223" s="102"/>
      <c r="B223" s="102"/>
      <c r="C223" s="102"/>
      <c r="D223" s="102"/>
      <c r="E223" s="64" t="s">
        <v>238</v>
      </c>
      <c r="F223" s="102"/>
      <c r="G223" s="102"/>
      <c r="H223" s="102"/>
      <c r="I223" s="102"/>
      <c r="J223" s="102"/>
      <c r="K223" s="102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102"/>
      <c r="AK223" s="102"/>
    </row>
    <row r="224" spans="1:37" s="92" customFormat="1" outlineLevel="3">
      <c r="A224" s="102"/>
      <c r="B224" s="102"/>
      <c r="C224" s="102"/>
      <c r="D224" s="102"/>
      <c r="E224" s="102"/>
      <c r="F224" s="102"/>
      <c r="G224" s="102" t="s">
        <v>233</v>
      </c>
      <c r="H224" s="52" t="str">
        <f t="shared" ref="H224:H225" si="64">Currency</f>
        <v>$000</v>
      </c>
      <c r="I224" s="102"/>
      <c r="J224" s="102"/>
      <c r="K224" s="102"/>
      <c r="L224" s="77">
        <f>-SUM(Calculation!L31:L32,Calculation!L111:L112,Calculation!L190:L191)</f>
        <v>-525.39299348753684</v>
      </c>
      <c r="M224" s="77">
        <f ca="1">-SUM(Calculation!M31:M32,Calculation!M111:M112,Calculation!M190:M191)</f>
        <v>0</v>
      </c>
      <c r="N224" s="77">
        <f ca="1">-SUM(Calculation!N31:N32,Calculation!N111:N112,Calculation!N190:N191)</f>
        <v>0</v>
      </c>
      <c r="O224" s="77">
        <f ca="1">-SUM(Calculation!O31:O32,Calculation!O111:O112,Calculation!O190:O191)</f>
        <v>0</v>
      </c>
      <c r="P224" s="77">
        <f ca="1">-SUM(Calculation!P31:P32,Calculation!P111:P112,Calculation!P190:P191)</f>
        <v>0</v>
      </c>
      <c r="Q224" s="77">
        <f ca="1">-SUM(Calculation!Q31:Q32,Calculation!Q111:Q112,Calculation!Q190:Q191)</f>
        <v>0</v>
      </c>
      <c r="R224" s="77">
        <f ca="1">-SUM(Calculation!R31:R32,Calculation!R111:R112,Calculation!R190:R191)</f>
        <v>0</v>
      </c>
      <c r="S224" s="77">
        <f ca="1">-SUM(Calculation!S31:S32,Calculation!S111:S112,Calculation!S190:S191)</f>
        <v>0</v>
      </c>
      <c r="T224" s="77">
        <f ca="1">-SUM(Calculation!T31:T32,Calculation!T111:T112,Calculation!T190:T191)</f>
        <v>0</v>
      </c>
      <c r="U224" s="77">
        <f ca="1">-SUM(Calculation!U31:U32,Calculation!U111:U112,Calculation!U190:U191)</f>
        <v>0</v>
      </c>
      <c r="V224" s="77">
        <f ca="1">-SUM(Calculation!V31:V32,Calculation!V111:V112,Calculation!V190:V191)</f>
        <v>0</v>
      </c>
      <c r="W224" s="77">
        <f ca="1">-SUM(Calculation!W31:W32,Calculation!W111:W112,Calculation!W190:W191)</f>
        <v>0</v>
      </c>
      <c r="X224" s="77">
        <f ca="1">-SUM(Calculation!X31:X32,Calculation!X111:X112,Calculation!X190:X191)</f>
        <v>-34.045362676847162</v>
      </c>
      <c r="Y224" s="77">
        <f ca="1">-SUM(Calculation!Y31:Y32,Calculation!Y111:Y112,Calculation!Y190:Y191)</f>
        <v>0</v>
      </c>
      <c r="Z224" s="77">
        <f ca="1">-SUM(Calculation!Z31:Z32,Calculation!Z111:Z112,Calculation!Z190:Z191)</f>
        <v>0</v>
      </c>
      <c r="AA224" s="77">
        <f ca="1">-SUM(Calculation!AA31:AA32,Calculation!AA111:AA112,Calculation!AA190:AA191)</f>
        <v>0</v>
      </c>
      <c r="AB224" s="77">
        <f ca="1">-SUM(Calculation!AB31:AB32,Calculation!AB111:AB112,Calculation!AB190:AB191)</f>
        <v>0</v>
      </c>
      <c r="AC224" s="77">
        <f ca="1">-SUM(Calculation!AC31:AC32,Calculation!AC111:AC112,Calculation!AC190:AC191)</f>
        <v>0</v>
      </c>
      <c r="AD224" s="77">
        <f ca="1">-SUM(Calculation!AD31:AD32,Calculation!AD111:AD112,Calculation!AD190:AD191)</f>
        <v>0</v>
      </c>
      <c r="AE224" s="77">
        <f ca="1">-SUM(Calculation!AE31:AE32,Calculation!AE111:AE112,Calculation!AE190:AE191)</f>
        <v>0</v>
      </c>
      <c r="AF224" s="77">
        <f ca="1">-SUM(Calculation!AF31:AF32,Calculation!AF111:AF112,Calculation!AF190:AF191)</f>
        <v>0</v>
      </c>
      <c r="AG224" s="77">
        <f ca="1">-SUM(Calculation!AG31:AG32,Calculation!AG111:AG112,Calculation!AG190:AG191)</f>
        <v>0</v>
      </c>
      <c r="AH224" s="77">
        <f ca="1">-SUM(Calculation!AH31:AH32,Calculation!AH111:AH112,Calculation!AH190:AH191)</f>
        <v>0</v>
      </c>
      <c r="AI224" s="77">
        <f ca="1">-SUM(Calculation!AI31:AI32,Calculation!AI111:AI112,Calculation!AI190:AI191)</f>
        <v>0</v>
      </c>
      <c r="AJ224" s="102"/>
      <c r="AK224" s="102"/>
    </row>
    <row r="225" spans="1:37" s="92" customFormat="1" outlineLevel="3">
      <c r="A225" s="102"/>
      <c r="B225" s="102"/>
      <c r="C225" s="102"/>
      <c r="D225" s="102"/>
      <c r="E225" s="102"/>
      <c r="F225" s="102"/>
      <c r="G225" s="102" t="s">
        <v>235</v>
      </c>
      <c r="H225" s="52" t="str">
        <f t="shared" si="64"/>
        <v>$000</v>
      </c>
      <c r="I225" s="102"/>
      <c r="J225" s="102"/>
      <c r="K225" s="102"/>
      <c r="L225" s="77">
        <f>SUM(Calculation!L54:L55,Calculation!L68:L69,Calculation!L82:L83,Calculation!L96:L97)</f>
        <v>34.100157197394992</v>
      </c>
      <c r="M225" s="77">
        <f>SUM(Calculation!M54:M55,Calculation!M68:M69,Calculation!M82:M83,Calculation!M96:M97)</f>
        <v>0</v>
      </c>
      <c r="N225" s="77">
        <f>SUM(Calculation!N54:N55,Calculation!N68:N69,Calculation!N82:N83,Calculation!N96:N97)</f>
        <v>0</v>
      </c>
      <c r="O225" s="77">
        <f>SUM(Calculation!O54:O55,Calculation!O68:O69,Calculation!O82:O83,Calculation!O96:O97)</f>
        <v>0</v>
      </c>
      <c r="P225" s="77">
        <f>SUM(Calculation!P54:P55,Calculation!P68:P69,Calculation!P82:P83,Calculation!P96:P97)</f>
        <v>0</v>
      </c>
      <c r="Q225" s="77">
        <f>SUM(Calculation!Q54:Q55,Calculation!Q68:Q69,Calculation!Q82:Q83,Calculation!Q96:Q97)</f>
        <v>0</v>
      </c>
      <c r="R225" s="77">
        <f>SUM(Calculation!R54:R55,Calculation!R68:R69,Calculation!R82:R83,Calculation!R96:R97)</f>
        <v>0</v>
      </c>
      <c r="S225" s="77">
        <f>SUM(Calculation!S54:S55,Calculation!S68:S69,Calculation!S82:S83,Calculation!S96:S97)</f>
        <v>0</v>
      </c>
      <c r="T225" s="77">
        <f>SUM(Calculation!T54:T55,Calculation!T68:T69,Calculation!T82:T83,Calculation!T96:T97)</f>
        <v>0</v>
      </c>
      <c r="U225" s="77">
        <f>SUM(Calculation!U54:U55,Calculation!U68:U69,Calculation!U82:U83,Calculation!U96:U97)</f>
        <v>0</v>
      </c>
      <c r="V225" s="77">
        <f>SUM(Calculation!V54:V55,Calculation!V68:V69,Calculation!V82:V83,Calculation!V96:V97)</f>
        <v>0</v>
      </c>
      <c r="W225" s="77">
        <f>SUM(Calculation!W54:W55,Calculation!W68:W69,Calculation!W82:W83,Calculation!W96:W97)</f>
        <v>0</v>
      </c>
      <c r="X225" s="77">
        <f>SUM(Calculation!X54:X55,Calculation!X68:X69,Calculation!X82:X83,Calculation!X96:X97)</f>
        <v>74.228609925892442</v>
      </c>
      <c r="Y225" s="77">
        <f>SUM(Calculation!Y54:Y55,Calculation!Y68:Y69,Calculation!Y82:Y83,Calculation!Y96:Y97)</f>
        <v>0</v>
      </c>
      <c r="Z225" s="77">
        <f>SUM(Calculation!Z54:Z55,Calculation!Z68:Z69,Calculation!Z82:Z83,Calculation!Z96:Z97)</f>
        <v>0</v>
      </c>
      <c r="AA225" s="77">
        <f>SUM(Calculation!AA54:AA55,Calculation!AA68:AA69,Calculation!AA82:AA83,Calculation!AA96:AA97)</f>
        <v>0</v>
      </c>
      <c r="AB225" s="77">
        <f>SUM(Calculation!AB54:AB55,Calculation!AB68:AB69,Calculation!AB82:AB83,Calculation!AB96:AB97)</f>
        <v>0</v>
      </c>
      <c r="AC225" s="77">
        <f>SUM(Calculation!AC54:AC55,Calculation!AC68:AC69,Calculation!AC82:AC83,Calculation!AC96:AC97)</f>
        <v>0</v>
      </c>
      <c r="AD225" s="77">
        <f>SUM(Calculation!AD54:AD55,Calculation!AD68:AD69,Calculation!AD82:AD83,Calculation!AD96:AD97)</f>
        <v>0</v>
      </c>
      <c r="AE225" s="77">
        <f>SUM(Calculation!AE54:AE55,Calculation!AE68:AE69,Calculation!AE82:AE83,Calculation!AE96:AE97)</f>
        <v>0</v>
      </c>
      <c r="AF225" s="77">
        <f>SUM(Calculation!AF54:AF55,Calculation!AF68:AF69,Calculation!AF82:AF83,Calculation!AF96:AF97)</f>
        <v>0</v>
      </c>
      <c r="AG225" s="77">
        <f>SUM(Calculation!AG54:AG55,Calculation!AG68:AG69,Calculation!AG82:AG83,Calculation!AG96:AG97)</f>
        <v>0</v>
      </c>
      <c r="AH225" s="77">
        <f>SUM(Calculation!AH54:AH55,Calculation!AH68:AH69,Calculation!AH82:AH83,Calculation!AH96:AH97)</f>
        <v>0</v>
      </c>
      <c r="AI225" s="77">
        <f>SUM(Calculation!AI54:AI55,Calculation!AI68:AI69,Calculation!AI82:AI83,Calculation!AI96:AI97)</f>
        <v>0</v>
      </c>
      <c r="AJ225" s="102"/>
      <c r="AK225" s="102"/>
    </row>
    <row r="226" spans="1:37" s="92" customFormat="1" outlineLevel="3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102"/>
      <c r="AK226" s="102"/>
    </row>
    <row r="227" spans="1:37" s="92" customFormat="1" outlineLevel="3">
      <c r="A227" s="102"/>
      <c r="B227" s="102"/>
      <c r="C227" s="102"/>
      <c r="D227" s="102"/>
      <c r="E227" s="64" t="s">
        <v>239</v>
      </c>
      <c r="F227" s="102"/>
      <c r="G227" s="102"/>
      <c r="H227" s="102"/>
      <c r="I227" s="102"/>
      <c r="J227" s="102"/>
      <c r="K227" s="102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102"/>
      <c r="AK227" s="102"/>
    </row>
    <row r="228" spans="1:37" s="92" customFormat="1" outlineLevel="3">
      <c r="A228" s="102"/>
      <c r="B228" s="102"/>
      <c r="C228" s="102"/>
      <c r="D228" s="102"/>
      <c r="E228" s="102"/>
      <c r="F228" s="102"/>
      <c r="G228" s="102" t="s">
        <v>129</v>
      </c>
      <c r="H228" s="52" t="str">
        <f t="shared" ref="H228:H229" si="65">Currency</f>
        <v>$000</v>
      </c>
      <c r="I228" s="102"/>
      <c r="J228" s="102"/>
      <c r="K228" s="102"/>
      <c r="L228" s="77">
        <f>L188</f>
        <v>-2.4512500000000004</v>
      </c>
      <c r="M228" s="77">
        <f t="shared" ref="M228:AI228" si="66">M188</f>
        <v>-2.4206093750000002</v>
      </c>
      <c r="N228" s="77">
        <f t="shared" si="66"/>
        <v>-2.3903517578125002</v>
      </c>
      <c r="O228" s="77">
        <f t="shared" si="66"/>
        <v>-2.3604723608398439</v>
      </c>
      <c r="P228" s="77">
        <f t="shared" si="66"/>
        <v>-2.330966456329346</v>
      </c>
      <c r="Q228" s="77">
        <f t="shared" si="66"/>
        <v>-2.3018293756252293</v>
      </c>
      <c r="R228" s="77">
        <f t="shared" si="66"/>
        <v>-2.2730565084299132</v>
      </c>
      <c r="S228" s="77">
        <f t="shared" si="66"/>
        <v>-2.2446433020745395</v>
      </c>
      <c r="T228" s="77">
        <f t="shared" si="66"/>
        <v>-2.2165852607986078</v>
      </c>
      <c r="U228" s="77">
        <f t="shared" si="66"/>
        <v>-2.1888779450386258</v>
      </c>
      <c r="V228" s="77">
        <f t="shared" si="66"/>
        <v>-2.1615169707256428</v>
      </c>
      <c r="W228" s="77">
        <f t="shared" si="66"/>
        <v>-2.1344980085915726</v>
      </c>
      <c r="X228" s="77">
        <f t="shared" si="66"/>
        <v>-2.1078167834841777</v>
      </c>
      <c r="Y228" s="77">
        <f t="shared" si="66"/>
        <v>-2.0814690736906254</v>
      </c>
      <c r="Z228" s="77">
        <f t="shared" si="66"/>
        <v>-2.0554507102694926</v>
      </c>
      <c r="AA228" s="77">
        <f t="shared" si="66"/>
        <v>-2.0297575763911242</v>
      </c>
      <c r="AB228" s="77">
        <f t="shared" si="66"/>
        <v>-2.0043856066862351</v>
      </c>
      <c r="AC228" s="77">
        <f t="shared" si="66"/>
        <v>-1.9793307866026568</v>
      </c>
      <c r="AD228" s="77">
        <f t="shared" si="66"/>
        <v>-1.9545891517701239</v>
      </c>
      <c r="AE228" s="77">
        <f t="shared" si="66"/>
        <v>-1.9301567873729977</v>
      </c>
      <c r="AF228" s="77">
        <f t="shared" si="66"/>
        <v>-1.9060298275308349</v>
      </c>
      <c r="AG228" s="77">
        <f t="shared" si="66"/>
        <v>-1.8822044546866998</v>
      </c>
      <c r="AH228" s="77">
        <f t="shared" si="66"/>
        <v>-1.8586768990031159</v>
      </c>
      <c r="AI228" s="77">
        <f t="shared" si="66"/>
        <v>-1.8354434377655768</v>
      </c>
      <c r="AJ228" s="102"/>
      <c r="AK228" s="102"/>
    </row>
    <row r="229" spans="1:37" outlineLevel="3">
      <c r="A229" s="102"/>
      <c r="B229" s="102"/>
      <c r="C229" s="102"/>
      <c r="D229" s="102"/>
      <c r="E229" s="102"/>
      <c r="F229" s="102"/>
      <c r="G229" s="102" t="s">
        <v>212</v>
      </c>
      <c r="H229" s="52" t="str">
        <f t="shared" si="65"/>
        <v>$000</v>
      </c>
      <c r="I229" s="102"/>
      <c r="J229" s="102"/>
      <c r="K229" s="102"/>
      <c r="L229" s="77">
        <f ca="1">L189</f>
        <v>-188.67599343765144</v>
      </c>
      <c r="M229" s="77">
        <f t="shared" ref="M229:AI229" ca="1" si="67">M189</f>
        <v>-188.68334562860457</v>
      </c>
      <c r="N229" s="77">
        <f t="shared" ca="1" si="67"/>
        <v>-188.85952081390082</v>
      </c>
      <c r="O229" s="77">
        <f t="shared" ca="1" si="67"/>
        <v>-189.03579089666721</v>
      </c>
      <c r="P229" s="77">
        <f t="shared" ca="1" si="67"/>
        <v>-189.21215677242077</v>
      </c>
      <c r="Q229" s="77">
        <f t="shared" ca="1" si="67"/>
        <v>-189.38861932737106</v>
      </c>
      <c r="R229" s="77">
        <f t="shared" ca="1" si="67"/>
        <v>-189.56517943853834</v>
      </c>
      <c r="S229" s="77">
        <f t="shared" ca="1" si="67"/>
        <v>-189.74183797387008</v>
      </c>
      <c r="T229" s="77">
        <f t="shared" ca="1" si="67"/>
        <v>-189.91859579235614</v>
      </c>
      <c r="U229" s="77">
        <f t="shared" ca="1" si="67"/>
        <v>-190.09545374414242</v>
      </c>
      <c r="V229" s="77">
        <f t="shared" ca="1" si="67"/>
        <v>-190.27241267064318</v>
      </c>
      <c r="W229" s="77">
        <f t="shared" ca="1" si="67"/>
        <v>-190.44947340465171</v>
      </c>
      <c r="X229" s="77">
        <f t="shared" ca="1" si="67"/>
        <v>-162.80580343711685</v>
      </c>
      <c r="Y229" s="77">
        <f t="shared" ca="1" si="67"/>
        <v>-162.97167061161753</v>
      </c>
      <c r="Z229" s="77">
        <f t="shared" ca="1" si="67"/>
        <v>-163.12381871920451</v>
      </c>
      <c r="AA229" s="77">
        <f t="shared" ca="1" si="67"/>
        <v>-163.2760490231253</v>
      </c>
      <c r="AB229" s="77">
        <f t="shared" ca="1" si="67"/>
        <v>-163.42836229396897</v>
      </c>
      <c r="AC229" s="77">
        <f t="shared" ca="1" si="67"/>
        <v>-163.58075929432161</v>
      </c>
      <c r="AD229" s="77">
        <f t="shared" ca="1" si="67"/>
        <v>-163.73324077886807</v>
      </c>
      <c r="AE229" s="77">
        <f t="shared" ca="1" si="67"/>
        <v>-163.8858074944919</v>
      </c>
      <c r="AF229" s="77">
        <f t="shared" ca="1" si="67"/>
        <v>-164.03846018037467</v>
      </c>
      <c r="AG229" s="77">
        <f t="shared" ca="1" si="67"/>
        <v>-164.19119956809354</v>
      </c>
      <c r="AH229" s="77">
        <f t="shared" ca="1" si="67"/>
        <v>-164.34402638171773</v>
      </c>
      <c r="AI229" s="77">
        <f t="shared" ca="1" si="67"/>
        <v>-164.4969413379041</v>
      </c>
      <c r="AJ229" s="102"/>
      <c r="AK229" s="102"/>
    </row>
    <row r="230" spans="1:37" s="92" customFormat="1" outlineLevel="3">
      <c r="A230" s="102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102"/>
      <c r="AK230" s="102"/>
    </row>
    <row r="231" spans="1:37" outlineLevel="3">
      <c r="A231" s="102"/>
      <c r="B231" s="102"/>
      <c r="C231" s="102"/>
      <c r="D231" s="102"/>
      <c r="E231" s="64" t="s">
        <v>234</v>
      </c>
      <c r="F231" s="102"/>
      <c r="G231" s="102"/>
      <c r="H231" s="52" t="str">
        <f t="shared" ref="H231" si="68">Currency</f>
        <v>$000</v>
      </c>
      <c r="I231" s="102"/>
      <c r="J231" s="102"/>
      <c r="K231" s="102"/>
      <c r="L231" s="94">
        <f ca="1">SUM(L215,L217:L219,L221,L224:L225,L228:L229)</f>
        <v>-3.4200797277932793</v>
      </c>
      <c r="M231" s="94">
        <f t="shared" ref="M231:AI231" ca="1" si="69">SUM(M215,M217:M219,M221,M224:M225,M228:M229)</f>
        <v>487.8960449963954</v>
      </c>
      <c r="N231" s="94">
        <f t="shared" ca="1" si="69"/>
        <v>487.7501274282867</v>
      </c>
      <c r="O231" s="94">
        <f t="shared" ca="1" si="69"/>
        <v>487.60373674249297</v>
      </c>
      <c r="P231" s="94">
        <f t="shared" ca="1" si="69"/>
        <v>487.45687677124994</v>
      </c>
      <c r="Q231" s="94">
        <f t="shared" ca="1" si="69"/>
        <v>487.30955129700362</v>
      </c>
      <c r="R231" s="94">
        <f t="shared" ca="1" si="69"/>
        <v>487.16176405303173</v>
      </c>
      <c r="S231" s="94">
        <f t="shared" ca="1" si="69"/>
        <v>487.01351872405536</v>
      </c>
      <c r="T231" s="94">
        <f t="shared" ca="1" si="69"/>
        <v>486.86481894684522</v>
      </c>
      <c r="U231" s="94">
        <f t="shared" ca="1" si="69"/>
        <v>486.71566831081884</v>
      </c>
      <c r="V231" s="94">
        <f t="shared" ca="1" si="69"/>
        <v>486.56607035863118</v>
      </c>
      <c r="W231" s="94">
        <f t="shared" ca="1" si="69"/>
        <v>486.41602858675674</v>
      </c>
      <c r="X231" s="94">
        <f t="shared" ca="1" si="69"/>
        <v>453.10296036177772</v>
      </c>
      <c r="Y231" s="94">
        <f t="shared" ca="1" si="69"/>
        <v>412.78019364802543</v>
      </c>
      <c r="Z231" s="94">
        <f t="shared" ca="1" si="69"/>
        <v>412.65406390385948</v>
      </c>
      <c r="AA231" s="94">
        <f t="shared" ca="1" si="69"/>
        <v>412.52752673381701</v>
      </c>
      <c r="AB231" s="94">
        <f t="shared" ca="1" si="69"/>
        <v>412.40058543267827</v>
      </c>
      <c r="AC231" s="94">
        <f t="shared" ca="1" si="69"/>
        <v>412.2732432524092</v>
      </c>
      <c r="AD231" s="94">
        <f t="shared" ca="1" si="69"/>
        <v>412.14550340269523</v>
      </c>
      <c r="AE231" s="94">
        <f t="shared" ca="1" si="69"/>
        <v>412.01736905146856</v>
      </c>
      <c r="AF231" s="94">
        <f t="shared" ca="1" si="69"/>
        <v>411.8888433254279</v>
      </c>
      <c r="AG231" s="94">
        <f t="shared" ca="1" si="69"/>
        <v>411.75992931055328</v>
      </c>
      <c r="AH231" s="94">
        <f t="shared" ca="1" si="69"/>
        <v>411.63063005261245</v>
      </c>
      <c r="AI231" s="94">
        <f t="shared" ca="1" si="69"/>
        <v>411.50094855766383</v>
      </c>
      <c r="AJ231" s="102"/>
      <c r="AK231" s="102"/>
    </row>
    <row r="232" spans="1:37" ht="12" customHeight="1" outlineLevel="3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77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</row>
    <row r="233" spans="1:37" ht="12" customHeight="1" outlineLevel="3">
      <c r="A233" s="102"/>
      <c r="B233" s="102"/>
      <c r="C233" s="102"/>
      <c r="D233" s="102"/>
      <c r="E233" s="102" t="s">
        <v>240</v>
      </c>
      <c r="F233" s="102"/>
      <c r="G233" s="102"/>
      <c r="H233" s="52" t="s">
        <v>226</v>
      </c>
      <c r="I233" s="102"/>
      <c r="J233" s="102"/>
      <c r="K233" s="22">
        <f ca="1">SUM(L233:AI233)</f>
        <v>0</v>
      </c>
      <c r="L233" s="114">
        <f ca="1">IF(ISERROR(L207+L231),1,0)</f>
        <v>0</v>
      </c>
      <c r="M233" s="114">
        <f t="shared" ref="M233:AI233" ca="1" si="70">IF(ISERROR(M207+M231),1,0)</f>
        <v>0</v>
      </c>
      <c r="N233" s="114">
        <f t="shared" ca="1" si="70"/>
        <v>0</v>
      </c>
      <c r="O233" s="114">
        <f t="shared" ca="1" si="70"/>
        <v>0</v>
      </c>
      <c r="P233" s="114">
        <f t="shared" ca="1" si="70"/>
        <v>0</v>
      </c>
      <c r="Q233" s="114">
        <f t="shared" ca="1" si="70"/>
        <v>0</v>
      </c>
      <c r="R233" s="114">
        <f t="shared" ca="1" si="70"/>
        <v>0</v>
      </c>
      <c r="S233" s="114">
        <f t="shared" ca="1" si="70"/>
        <v>0</v>
      </c>
      <c r="T233" s="114">
        <f t="shared" ca="1" si="70"/>
        <v>0</v>
      </c>
      <c r="U233" s="114">
        <f t="shared" ca="1" si="70"/>
        <v>0</v>
      </c>
      <c r="V233" s="114">
        <f t="shared" ca="1" si="70"/>
        <v>0</v>
      </c>
      <c r="W233" s="114">
        <f t="shared" ca="1" si="70"/>
        <v>0</v>
      </c>
      <c r="X233" s="114">
        <f t="shared" ca="1" si="70"/>
        <v>0</v>
      </c>
      <c r="Y233" s="114">
        <f t="shared" ca="1" si="70"/>
        <v>0</v>
      </c>
      <c r="Z233" s="114">
        <f t="shared" ca="1" si="70"/>
        <v>0</v>
      </c>
      <c r="AA233" s="114">
        <f t="shared" ca="1" si="70"/>
        <v>0</v>
      </c>
      <c r="AB233" s="114">
        <f t="shared" ca="1" si="70"/>
        <v>0</v>
      </c>
      <c r="AC233" s="114">
        <f t="shared" ca="1" si="70"/>
        <v>0</v>
      </c>
      <c r="AD233" s="114">
        <f t="shared" ca="1" si="70"/>
        <v>0</v>
      </c>
      <c r="AE233" s="114">
        <f t="shared" ca="1" si="70"/>
        <v>0</v>
      </c>
      <c r="AF233" s="114">
        <f t="shared" ca="1" si="70"/>
        <v>0</v>
      </c>
      <c r="AG233" s="114">
        <f t="shared" ca="1" si="70"/>
        <v>0</v>
      </c>
      <c r="AH233" s="114">
        <f t="shared" ca="1" si="70"/>
        <v>0</v>
      </c>
      <c r="AI233" s="114">
        <f t="shared" ca="1" si="70"/>
        <v>0</v>
      </c>
      <c r="AJ233" s="102"/>
      <c r="AK233" s="102"/>
    </row>
    <row r="234" spans="1:37" ht="12" customHeight="1" outlineLevel="3">
      <c r="A234" s="102"/>
      <c r="B234" s="102"/>
      <c r="C234" s="102"/>
      <c r="D234" s="102"/>
      <c r="E234" s="102" t="s">
        <v>241</v>
      </c>
      <c r="F234" s="102"/>
      <c r="G234" s="102"/>
      <c r="H234" s="52" t="s">
        <v>226</v>
      </c>
      <c r="I234" s="102"/>
      <c r="J234" s="102"/>
      <c r="K234" s="22">
        <f ca="1">SUM(L234:AI234)</f>
        <v>0</v>
      </c>
      <c r="L234" s="114">
        <f t="shared" ref="L234:AI234" ca="1" si="71">IF(L233&lt;&gt;0,0,(ROUND(L190-L231,Rounding_Accuracy)&lt;&gt;0)*1)</f>
        <v>0</v>
      </c>
      <c r="M234" s="114">
        <f t="shared" ca="1" si="71"/>
        <v>0</v>
      </c>
      <c r="N234" s="114">
        <f t="shared" ca="1" si="71"/>
        <v>0</v>
      </c>
      <c r="O234" s="114">
        <f t="shared" ca="1" si="71"/>
        <v>0</v>
      </c>
      <c r="P234" s="114">
        <f t="shared" ca="1" si="71"/>
        <v>0</v>
      </c>
      <c r="Q234" s="114">
        <f t="shared" ca="1" si="71"/>
        <v>0</v>
      </c>
      <c r="R234" s="114">
        <f t="shared" ca="1" si="71"/>
        <v>0</v>
      </c>
      <c r="S234" s="114">
        <f t="shared" ca="1" si="71"/>
        <v>0</v>
      </c>
      <c r="T234" s="114">
        <f t="shared" ca="1" si="71"/>
        <v>0</v>
      </c>
      <c r="U234" s="114">
        <f t="shared" ca="1" si="71"/>
        <v>0</v>
      </c>
      <c r="V234" s="114">
        <f t="shared" ca="1" si="71"/>
        <v>0</v>
      </c>
      <c r="W234" s="114">
        <f t="shared" ca="1" si="71"/>
        <v>0</v>
      </c>
      <c r="X234" s="114">
        <f t="shared" ca="1" si="71"/>
        <v>0</v>
      </c>
      <c r="Y234" s="114">
        <f t="shared" ca="1" si="71"/>
        <v>0</v>
      </c>
      <c r="Z234" s="114">
        <f t="shared" ca="1" si="71"/>
        <v>0</v>
      </c>
      <c r="AA234" s="114">
        <f t="shared" ca="1" si="71"/>
        <v>0</v>
      </c>
      <c r="AB234" s="114">
        <f t="shared" ca="1" si="71"/>
        <v>0</v>
      </c>
      <c r="AC234" s="114">
        <f t="shared" ca="1" si="71"/>
        <v>0</v>
      </c>
      <c r="AD234" s="114">
        <f t="shared" ca="1" si="71"/>
        <v>0</v>
      </c>
      <c r="AE234" s="114">
        <f t="shared" ca="1" si="71"/>
        <v>0</v>
      </c>
      <c r="AF234" s="114">
        <f t="shared" ca="1" si="71"/>
        <v>0</v>
      </c>
      <c r="AG234" s="114">
        <f t="shared" ca="1" si="71"/>
        <v>0</v>
      </c>
      <c r="AH234" s="114">
        <f t="shared" ca="1" si="71"/>
        <v>0</v>
      </c>
      <c r="AI234" s="114">
        <f t="shared" ca="1" si="71"/>
        <v>0</v>
      </c>
      <c r="AJ234" s="102"/>
      <c r="AK234" s="102"/>
    </row>
    <row r="235" spans="1:37" outlineLevel="2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</row>
    <row r="236" spans="1:37" outlineLevel="1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</row>
  </sheetData>
  <conditionalFormatting sqref="F4">
    <cfRule type="cellIs" dxfId="11" priority="5" operator="notEqual">
      <formula>0</formula>
    </cfRule>
  </conditionalFormatting>
  <conditionalFormatting sqref="K171:AI173">
    <cfRule type="cellIs" dxfId="10" priority="4" operator="notEqual">
      <formula>0</formula>
    </cfRule>
  </conditionalFormatting>
  <conditionalFormatting sqref="K233:AI234">
    <cfRule type="cellIs" dxfId="9" priority="3" operator="notEqual">
      <formula>0</formula>
    </cfRule>
  </conditionalFormatting>
  <conditionalFormatting sqref="L11:AI11">
    <cfRule type="cellIs" dxfId="8" priority="1" operator="equal">
      <formula>"Forecast"</formula>
    </cfRule>
    <cfRule type="cellIs" dxfId="7" priority="2" operator="equal">
      <formula>"Actual"</formula>
    </cfRule>
  </conditionalFormatting>
  <hyperlinks>
    <hyperlink ref="F4" location="Overall_Error_Check" tooltip="Go to Overall Error Check" display="Overall_Error_Check" xr:uid="{6D0B237B-6697-4C47-BF7D-8535AAF9626D}"/>
    <hyperlink ref="A3:E3" location="HL_Navigator" tooltip="Go to Navigator (Table of Contents)" display="Navigator" xr:uid="{F29CC0EC-364C-4E6F-A52C-0C1648038495}"/>
    <hyperlink ref="A3" location="HL_Navigator" display="Navigator" xr:uid="{FE9D2A87-AA8E-4E44-99A6-B04FD8BAB445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/>
  </sheetPr>
  <dimension ref="A1:AM35"/>
  <sheetViews>
    <sheetView showGridLines="0" workbookViewId="0">
      <pane ySplit="12" topLeftCell="A13" activePane="bottomLeft" state="frozen"/>
      <selection pane="bottomLeft" activeCell="A13" sqref="A13"/>
    </sheetView>
  </sheetViews>
  <sheetFormatPr defaultColWidth="9.140625" defaultRowHeight="12" outlineLevelRow="2"/>
  <cols>
    <col min="1" max="5" width="3.7109375" customWidth="1"/>
    <col min="6" max="6" width="9.140625" customWidth="1"/>
    <col min="7" max="7" width="22.140625" customWidth="1"/>
    <col min="8" max="8" width="10.7109375" customWidth="1"/>
    <col min="9" max="9" width="9.140625" customWidth="1"/>
    <col min="10" max="11" width="9.140625" style="97" customWidth="1"/>
    <col min="12" max="35" width="10.5703125" customWidth="1"/>
    <col min="36" max="39" width="9.140625" customWidth="1"/>
  </cols>
  <sheetData>
    <row r="1" spans="1:39" ht="20.25">
      <c r="A1" s="12" t="str">
        <f ca="1">IF(ISERROR(RIGHT(CELL("filename",A1),LEN(CELL("filename",A1))-FIND("]",CELL("filename",A1)))),
"",
RIGHT(CELL("filename",A1),LEN(CELL("filename",A1))-FIND("]",CELL("filename",A1))))</f>
        <v>Timing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</row>
    <row r="2" spans="1:39" ht="18">
      <c r="A2" s="14" t="str">
        <f ca="1">Model_Name</f>
        <v>SP Simple Example Financial Statement Model.xlsx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</row>
    <row r="3" spans="1:39">
      <c r="A3" s="101" t="s">
        <v>1</v>
      </c>
      <c r="B3" s="101"/>
      <c r="C3" s="101"/>
      <c r="D3" s="101"/>
      <c r="E3" s="101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</row>
    <row r="4" spans="1:39" ht="14.25">
      <c r="A4" s="102"/>
      <c r="B4" s="102" t="s">
        <v>2</v>
      </c>
      <c r="C4" s="102"/>
      <c r="D4" s="102"/>
      <c r="E4" s="102"/>
      <c r="F4" s="1">
        <f ca="1">Overall_Error_Check</f>
        <v>0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</row>
    <row r="5" spans="1:39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37">
        <f>L$7</f>
        <v>43677</v>
      </c>
      <c r="M5" s="37">
        <f t="shared" ref="M5:AI5" si="0">M$7</f>
        <v>43708</v>
      </c>
      <c r="N5" s="37">
        <f t="shared" si="0"/>
        <v>43738</v>
      </c>
      <c r="O5" s="37">
        <f t="shared" si="0"/>
        <v>43769</v>
      </c>
      <c r="P5" s="37">
        <f t="shared" si="0"/>
        <v>43799</v>
      </c>
      <c r="Q5" s="37">
        <f t="shared" si="0"/>
        <v>43830</v>
      </c>
      <c r="R5" s="37">
        <f t="shared" si="0"/>
        <v>43861</v>
      </c>
      <c r="S5" s="37">
        <f t="shared" si="0"/>
        <v>43890</v>
      </c>
      <c r="T5" s="37">
        <f t="shared" si="0"/>
        <v>43921</v>
      </c>
      <c r="U5" s="37">
        <f t="shared" si="0"/>
        <v>43951</v>
      </c>
      <c r="V5" s="37">
        <f t="shared" si="0"/>
        <v>43982</v>
      </c>
      <c r="W5" s="37">
        <f t="shared" si="0"/>
        <v>44012</v>
      </c>
      <c r="X5" s="37">
        <f t="shared" si="0"/>
        <v>44043</v>
      </c>
      <c r="Y5" s="37">
        <f t="shared" si="0"/>
        <v>44074</v>
      </c>
      <c r="Z5" s="37">
        <f t="shared" si="0"/>
        <v>44104</v>
      </c>
      <c r="AA5" s="37">
        <f t="shared" si="0"/>
        <v>44135</v>
      </c>
      <c r="AB5" s="37">
        <f t="shared" si="0"/>
        <v>44165</v>
      </c>
      <c r="AC5" s="37">
        <f t="shared" si="0"/>
        <v>44196</v>
      </c>
      <c r="AD5" s="37">
        <f t="shared" si="0"/>
        <v>44227</v>
      </c>
      <c r="AE5" s="37">
        <f t="shared" si="0"/>
        <v>44255</v>
      </c>
      <c r="AF5" s="37">
        <f t="shared" si="0"/>
        <v>44286</v>
      </c>
      <c r="AG5" s="37">
        <f t="shared" si="0"/>
        <v>44316</v>
      </c>
      <c r="AH5" s="37">
        <f t="shared" si="0"/>
        <v>44347</v>
      </c>
      <c r="AI5" s="37">
        <f t="shared" si="0"/>
        <v>44377</v>
      </c>
      <c r="AJ5" s="102"/>
      <c r="AK5" s="102"/>
      <c r="AL5" s="102"/>
      <c r="AM5" s="102"/>
    </row>
    <row r="6" spans="1:39" outlineLevel="2">
      <c r="A6" s="102"/>
      <c r="B6" s="102"/>
      <c r="C6" s="102" t="s">
        <v>71</v>
      </c>
      <c r="D6" s="102"/>
      <c r="E6" s="102"/>
      <c r="F6" s="102"/>
      <c r="G6" s="102"/>
      <c r="H6" s="102"/>
      <c r="I6" s="102"/>
      <c r="J6" s="102"/>
      <c r="K6" s="102"/>
      <c r="L6" s="36">
        <f>IF(L$12=1,Model_Start_Date,K$7+1)</f>
        <v>43647</v>
      </c>
      <c r="M6" s="36">
        <f t="shared" ref="M6:AI6" si="1">IF(M$12=1,Model_Start_Date,L$7+1)</f>
        <v>43678</v>
      </c>
      <c r="N6" s="36">
        <f t="shared" si="1"/>
        <v>43709</v>
      </c>
      <c r="O6" s="36">
        <f t="shared" si="1"/>
        <v>43739</v>
      </c>
      <c r="P6" s="36">
        <f t="shared" si="1"/>
        <v>43770</v>
      </c>
      <c r="Q6" s="36">
        <f t="shared" si="1"/>
        <v>43800</v>
      </c>
      <c r="R6" s="36">
        <f t="shared" si="1"/>
        <v>43831</v>
      </c>
      <c r="S6" s="36">
        <f t="shared" si="1"/>
        <v>43862</v>
      </c>
      <c r="T6" s="36">
        <f t="shared" si="1"/>
        <v>43891</v>
      </c>
      <c r="U6" s="36">
        <f t="shared" si="1"/>
        <v>43922</v>
      </c>
      <c r="V6" s="36">
        <f t="shared" si="1"/>
        <v>43952</v>
      </c>
      <c r="W6" s="36">
        <f t="shared" si="1"/>
        <v>43983</v>
      </c>
      <c r="X6" s="36">
        <f t="shared" si="1"/>
        <v>44013</v>
      </c>
      <c r="Y6" s="36">
        <f t="shared" si="1"/>
        <v>44044</v>
      </c>
      <c r="Z6" s="36">
        <f t="shared" si="1"/>
        <v>44075</v>
      </c>
      <c r="AA6" s="36">
        <f t="shared" si="1"/>
        <v>44105</v>
      </c>
      <c r="AB6" s="36">
        <f t="shared" si="1"/>
        <v>44136</v>
      </c>
      <c r="AC6" s="36">
        <f t="shared" si="1"/>
        <v>44166</v>
      </c>
      <c r="AD6" s="36">
        <f t="shared" si="1"/>
        <v>44197</v>
      </c>
      <c r="AE6" s="36">
        <f t="shared" si="1"/>
        <v>44228</v>
      </c>
      <c r="AF6" s="36">
        <f t="shared" si="1"/>
        <v>44256</v>
      </c>
      <c r="AG6" s="36">
        <f t="shared" si="1"/>
        <v>44287</v>
      </c>
      <c r="AH6" s="36">
        <f t="shared" si="1"/>
        <v>44317</v>
      </c>
      <c r="AI6" s="36">
        <f t="shared" si="1"/>
        <v>44348</v>
      </c>
      <c r="AJ6" s="102"/>
      <c r="AK6" s="102"/>
      <c r="AL6" s="102"/>
      <c r="AM6" s="102"/>
    </row>
    <row r="7" spans="1:39" outlineLevel="2">
      <c r="A7" s="102"/>
      <c r="B7" s="102"/>
      <c r="C7" s="102" t="s">
        <v>72</v>
      </c>
      <c r="D7" s="102"/>
      <c r="E7" s="102"/>
      <c r="F7" s="102"/>
      <c r="G7" s="102"/>
      <c r="H7" s="102"/>
      <c r="I7" s="102"/>
      <c r="J7" s="102"/>
      <c r="K7" s="102"/>
      <c r="L7" s="36">
        <f t="shared" ref="L7:AI7" si="2">EOMONTH(L$6,MOD(Periodicity+Reporting_Month_Factor-MONTH(L$6),Periodicity))</f>
        <v>43677</v>
      </c>
      <c r="M7" s="36">
        <f t="shared" si="2"/>
        <v>43708</v>
      </c>
      <c r="N7" s="36">
        <f t="shared" si="2"/>
        <v>43738</v>
      </c>
      <c r="O7" s="36">
        <f t="shared" si="2"/>
        <v>43769</v>
      </c>
      <c r="P7" s="36">
        <f t="shared" si="2"/>
        <v>43799</v>
      </c>
      <c r="Q7" s="36">
        <f t="shared" si="2"/>
        <v>43830</v>
      </c>
      <c r="R7" s="36">
        <f t="shared" si="2"/>
        <v>43861</v>
      </c>
      <c r="S7" s="36">
        <f t="shared" si="2"/>
        <v>43890</v>
      </c>
      <c r="T7" s="36">
        <f t="shared" si="2"/>
        <v>43921</v>
      </c>
      <c r="U7" s="36">
        <f t="shared" si="2"/>
        <v>43951</v>
      </c>
      <c r="V7" s="36">
        <f t="shared" si="2"/>
        <v>43982</v>
      </c>
      <c r="W7" s="36">
        <f t="shared" si="2"/>
        <v>44012</v>
      </c>
      <c r="X7" s="36">
        <f t="shared" si="2"/>
        <v>44043</v>
      </c>
      <c r="Y7" s="36">
        <f t="shared" si="2"/>
        <v>44074</v>
      </c>
      <c r="Z7" s="36">
        <f t="shared" si="2"/>
        <v>44104</v>
      </c>
      <c r="AA7" s="36">
        <f t="shared" si="2"/>
        <v>44135</v>
      </c>
      <c r="AB7" s="36">
        <f t="shared" si="2"/>
        <v>44165</v>
      </c>
      <c r="AC7" s="36">
        <f t="shared" si="2"/>
        <v>44196</v>
      </c>
      <c r="AD7" s="36">
        <f t="shared" si="2"/>
        <v>44227</v>
      </c>
      <c r="AE7" s="36">
        <f t="shared" si="2"/>
        <v>44255</v>
      </c>
      <c r="AF7" s="36">
        <f t="shared" si="2"/>
        <v>44286</v>
      </c>
      <c r="AG7" s="36">
        <f t="shared" si="2"/>
        <v>44316</v>
      </c>
      <c r="AH7" s="36">
        <f t="shared" si="2"/>
        <v>44347</v>
      </c>
      <c r="AI7" s="36">
        <f t="shared" si="2"/>
        <v>44377</v>
      </c>
      <c r="AJ7" s="102"/>
      <c r="AK7" s="102"/>
      <c r="AL7" s="102"/>
      <c r="AM7" s="102"/>
    </row>
    <row r="8" spans="1:39" outlineLevel="2">
      <c r="A8" s="102"/>
      <c r="B8" s="102"/>
      <c r="C8" s="102" t="s">
        <v>74</v>
      </c>
      <c r="D8" s="102"/>
      <c r="E8" s="102"/>
      <c r="F8" s="102"/>
      <c r="G8" s="102"/>
      <c r="H8" s="102"/>
      <c r="I8" s="102"/>
      <c r="J8" s="102"/>
      <c r="K8" s="102"/>
      <c r="L8" s="32">
        <f>L7-L6+1</f>
        <v>31</v>
      </c>
      <c r="M8" s="32">
        <f>M7-M6+1</f>
        <v>31</v>
      </c>
      <c r="N8" s="32">
        <f t="shared" ref="N8:AI8" si="3">N7-N6+1</f>
        <v>30</v>
      </c>
      <c r="O8" s="32">
        <f t="shared" si="3"/>
        <v>31</v>
      </c>
      <c r="P8" s="32">
        <f t="shared" si="3"/>
        <v>30</v>
      </c>
      <c r="Q8" s="32">
        <f t="shared" si="3"/>
        <v>31</v>
      </c>
      <c r="R8" s="32">
        <f t="shared" si="3"/>
        <v>31</v>
      </c>
      <c r="S8" s="32">
        <f t="shared" si="3"/>
        <v>29</v>
      </c>
      <c r="T8" s="32">
        <f t="shared" si="3"/>
        <v>31</v>
      </c>
      <c r="U8" s="32">
        <f t="shared" si="3"/>
        <v>30</v>
      </c>
      <c r="V8" s="32">
        <f t="shared" si="3"/>
        <v>31</v>
      </c>
      <c r="W8" s="32">
        <f t="shared" si="3"/>
        <v>30</v>
      </c>
      <c r="X8" s="32">
        <f t="shared" si="3"/>
        <v>31</v>
      </c>
      <c r="Y8" s="32">
        <f t="shared" si="3"/>
        <v>31</v>
      </c>
      <c r="Z8" s="32">
        <f t="shared" si="3"/>
        <v>30</v>
      </c>
      <c r="AA8" s="32">
        <f t="shared" si="3"/>
        <v>31</v>
      </c>
      <c r="AB8" s="32">
        <f t="shared" si="3"/>
        <v>30</v>
      </c>
      <c r="AC8" s="32">
        <f t="shared" si="3"/>
        <v>31</v>
      </c>
      <c r="AD8" s="32">
        <f t="shared" si="3"/>
        <v>31</v>
      </c>
      <c r="AE8" s="32">
        <f t="shared" si="3"/>
        <v>28</v>
      </c>
      <c r="AF8" s="32">
        <f t="shared" si="3"/>
        <v>31</v>
      </c>
      <c r="AG8" s="32">
        <f t="shared" si="3"/>
        <v>30</v>
      </c>
      <c r="AH8" s="32">
        <f t="shared" si="3"/>
        <v>31</v>
      </c>
      <c r="AI8" s="32">
        <f t="shared" si="3"/>
        <v>30</v>
      </c>
      <c r="AJ8" s="102"/>
      <c r="AK8" s="102"/>
      <c r="AL8" s="102"/>
      <c r="AM8" s="102"/>
    </row>
    <row r="9" spans="1:39" s="50" customFormat="1" outlineLevel="2">
      <c r="A9" s="102"/>
      <c r="B9" s="102"/>
      <c r="C9" s="102" t="s">
        <v>253</v>
      </c>
      <c r="D9" s="102"/>
      <c r="E9" s="102"/>
      <c r="F9" s="102"/>
      <c r="G9" s="102"/>
      <c r="H9" s="102"/>
      <c r="I9" s="102"/>
      <c r="J9" s="102"/>
      <c r="K9" s="102"/>
      <c r="L9" s="53">
        <f>YEAR(L5)</f>
        <v>2019</v>
      </c>
      <c r="M9" s="53">
        <f t="shared" ref="M9:AI9" si="4">YEAR(M5)</f>
        <v>2019</v>
      </c>
      <c r="N9" s="53">
        <f t="shared" si="4"/>
        <v>2019</v>
      </c>
      <c r="O9" s="53">
        <f t="shared" si="4"/>
        <v>2019</v>
      </c>
      <c r="P9" s="53">
        <f t="shared" si="4"/>
        <v>2019</v>
      </c>
      <c r="Q9" s="53">
        <f t="shared" si="4"/>
        <v>2019</v>
      </c>
      <c r="R9" s="53">
        <f t="shared" si="4"/>
        <v>2020</v>
      </c>
      <c r="S9" s="53">
        <f t="shared" si="4"/>
        <v>2020</v>
      </c>
      <c r="T9" s="53">
        <f t="shared" si="4"/>
        <v>2020</v>
      </c>
      <c r="U9" s="53">
        <f t="shared" si="4"/>
        <v>2020</v>
      </c>
      <c r="V9" s="53">
        <f t="shared" si="4"/>
        <v>2020</v>
      </c>
      <c r="W9" s="53">
        <f t="shared" si="4"/>
        <v>2020</v>
      </c>
      <c r="X9" s="53">
        <f t="shared" si="4"/>
        <v>2020</v>
      </c>
      <c r="Y9" s="53">
        <f t="shared" si="4"/>
        <v>2020</v>
      </c>
      <c r="Z9" s="53">
        <f t="shared" si="4"/>
        <v>2020</v>
      </c>
      <c r="AA9" s="53">
        <f t="shared" si="4"/>
        <v>2020</v>
      </c>
      <c r="AB9" s="53">
        <f t="shared" si="4"/>
        <v>2020</v>
      </c>
      <c r="AC9" s="53">
        <f t="shared" si="4"/>
        <v>2020</v>
      </c>
      <c r="AD9" s="53">
        <f t="shared" si="4"/>
        <v>2021</v>
      </c>
      <c r="AE9" s="53">
        <f t="shared" si="4"/>
        <v>2021</v>
      </c>
      <c r="AF9" s="53">
        <f t="shared" si="4"/>
        <v>2021</v>
      </c>
      <c r="AG9" s="53">
        <f t="shared" si="4"/>
        <v>2021</v>
      </c>
      <c r="AH9" s="53">
        <f t="shared" si="4"/>
        <v>2021</v>
      </c>
      <c r="AI9" s="53">
        <f t="shared" si="4"/>
        <v>2021</v>
      </c>
      <c r="AJ9" s="102"/>
      <c r="AK9" s="102"/>
      <c r="AL9" s="102"/>
      <c r="AM9" s="102"/>
    </row>
    <row r="10" spans="1:39" s="95" customFormat="1" outlineLevel="2">
      <c r="A10" s="102"/>
      <c r="B10" s="102"/>
      <c r="C10" s="102" t="s">
        <v>251</v>
      </c>
      <c r="D10" s="102"/>
      <c r="E10" s="102"/>
      <c r="F10" s="102"/>
      <c r="G10" s="102"/>
      <c r="H10" s="102"/>
      <c r="I10" s="102"/>
      <c r="J10" s="102"/>
      <c r="K10" s="102"/>
      <c r="L10" s="53">
        <f>L9+(MONTH(L$5)&gt;Example_Reporting_Month)*1</f>
        <v>2020</v>
      </c>
      <c r="M10" s="53">
        <f t="shared" ref="M10:AI10" si="5">M9+(MONTH(M$5)&gt;Example_Reporting_Month)*1</f>
        <v>2020</v>
      </c>
      <c r="N10" s="53">
        <f t="shared" si="5"/>
        <v>2020</v>
      </c>
      <c r="O10" s="53">
        <f t="shared" si="5"/>
        <v>2020</v>
      </c>
      <c r="P10" s="53">
        <f t="shared" si="5"/>
        <v>2020</v>
      </c>
      <c r="Q10" s="53">
        <f t="shared" si="5"/>
        <v>2020</v>
      </c>
      <c r="R10" s="53">
        <f t="shared" si="5"/>
        <v>2020</v>
      </c>
      <c r="S10" s="53">
        <f t="shared" si="5"/>
        <v>2020</v>
      </c>
      <c r="T10" s="53">
        <f t="shared" si="5"/>
        <v>2020</v>
      </c>
      <c r="U10" s="53">
        <f t="shared" si="5"/>
        <v>2020</v>
      </c>
      <c r="V10" s="53">
        <f t="shared" si="5"/>
        <v>2020</v>
      </c>
      <c r="W10" s="53">
        <f t="shared" si="5"/>
        <v>2020</v>
      </c>
      <c r="X10" s="53">
        <f t="shared" si="5"/>
        <v>2021</v>
      </c>
      <c r="Y10" s="53">
        <f t="shared" si="5"/>
        <v>2021</v>
      </c>
      <c r="Z10" s="53">
        <f t="shared" si="5"/>
        <v>2021</v>
      </c>
      <c r="AA10" s="53">
        <f t="shared" si="5"/>
        <v>2021</v>
      </c>
      <c r="AB10" s="53">
        <f t="shared" si="5"/>
        <v>2021</v>
      </c>
      <c r="AC10" s="53">
        <f t="shared" si="5"/>
        <v>2021</v>
      </c>
      <c r="AD10" s="53">
        <f t="shared" si="5"/>
        <v>2021</v>
      </c>
      <c r="AE10" s="53">
        <f t="shared" si="5"/>
        <v>2021</v>
      </c>
      <c r="AF10" s="53">
        <f t="shared" si="5"/>
        <v>2021</v>
      </c>
      <c r="AG10" s="53">
        <f t="shared" si="5"/>
        <v>2021</v>
      </c>
      <c r="AH10" s="53">
        <f t="shared" si="5"/>
        <v>2021</v>
      </c>
      <c r="AI10" s="53">
        <f t="shared" si="5"/>
        <v>2021</v>
      </c>
      <c r="AJ10" s="102"/>
      <c r="AK10" s="102"/>
      <c r="AL10" s="102"/>
      <c r="AM10" s="102"/>
    </row>
    <row r="11" spans="1:39" s="95" customFormat="1" outlineLevel="2">
      <c r="A11" s="102"/>
      <c r="B11" s="102"/>
      <c r="C11" s="102" t="s">
        <v>252</v>
      </c>
      <c r="D11" s="102"/>
      <c r="E11" s="102"/>
      <c r="F11" s="102"/>
      <c r="G11" s="102"/>
      <c r="H11" s="102"/>
      <c r="I11" s="102"/>
      <c r="J11" s="102"/>
      <c r="K11" s="102"/>
      <c r="L11" s="96" t="str">
        <f>IF(L32=1,"Actual","Forecast")</f>
        <v>Actual</v>
      </c>
      <c r="M11" s="96" t="str">
        <f t="shared" ref="M11:AI11" si="6">IF(M32=1,"Actual","Forecast")</f>
        <v>Actual</v>
      </c>
      <c r="N11" s="96" t="str">
        <f t="shared" si="6"/>
        <v>Actual</v>
      </c>
      <c r="O11" s="96" t="str">
        <f t="shared" si="6"/>
        <v>Actual</v>
      </c>
      <c r="P11" s="96" t="str">
        <f t="shared" si="6"/>
        <v>Actual</v>
      </c>
      <c r="Q11" s="96" t="str">
        <f t="shared" si="6"/>
        <v>Actual</v>
      </c>
      <c r="R11" s="96" t="str">
        <f t="shared" si="6"/>
        <v>Actual</v>
      </c>
      <c r="S11" s="96" t="str">
        <f t="shared" si="6"/>
        <v>Actual</v>
      </c>
      <c r="T11" s="96" t="str">
        <f t="shared" si="6"/>
        <v>Actual</v>
      </c>
      <c r="U11" s="96" t="str">
        <f t="shared" si="6"/>
        <v>Actual</v>
      </c>
      <c r="V11" s="96" t="str">
        <f t="shared" si="6"/>
        <v>Actual</v>
      </c>
      <c r="W11" s="96" t="str">
        <f t="shared" si="6"/>
        <v>Actual</v>
      </c>
      <c r="X11" s="96" t="str">
        <f t="shared" si="6"/>
        <v>Forecast</v>
      </c>
      <c r="Y11" s="96" t="str">
        <f t="shared" si="6"/>
        <v>Forecast</v>
      </c>
      <c r="Z11" s="96" t="str">
        <f t="shared" si="6"/>
        <v>Forecast</v>
      </c>
      <c r="AA11" s="96" t="str">
        <f t="shared" si="6"/>
        <v>Forecast</v>
      </c>
      <c r="AB11" s="96" t="str">
        <f t="shared" si="6"/>
        <v>Forecast</v>
      </c>
      <c r="AC11" s="96" t="str">
        <f t="shared" si="6"/>
        <v>Forecast</v>
      </c>
      <c r="AD11" s="96" t="str">
        <f t="shared" si="6"/>
        <v>Forecast</v>
      </c>
      <c r="AE11" s="96" t="str">
        <f t="shared" si="6"/>
        <v>Forecast</v>
      </c>
      <c r="AF11" s="96" t="str">
        <f t="shared" si="6"/>
        <v>Forecast</v>
      </c>
      <c r="AG11" s="96" t="str">
        <f t="shared" si="6"/>
        <v>Forecast</v>
      </c>
      <c r="AH11" s="96" t="str">
        <f t="shared" si="6"/>
        <v>Forecast</v>
      </c>
      <c r="AI11" s="96" t="str">
        <f t="shared" si="6"/>
        <v>Forecast</v>
      </c>
      <c r="AJ11" s="102"/>
      <c r="AK11" s="102"/>
      <c r="AL11" s="102"/>
      <c r="AM11" s="102"/>
    </row>
    <row r="12" spans="1:39" ht="12" customHeight="1" outlineLevel="2">
      <c r="A12" s="102"/>
      <c r="B12" s="102"/>
      <c r="C12" s="102" t="s">
        <v>73</v>
      </c>
      <c r="D12" s="102"/>
      <c r="E12" s="102"/>
      <c r="F12" s="102"/>
      <c r="G12" s="102"/>
      <c r="H12" s="102"/>
      <c r="I12" s="102"/>
      <c r="J12" s="102"/>
      <c r="K12" s="21"/>
      <c r="L12" s="32">
        <f>N(K$12)+1</f>
        <v>1</v>
      </c>
      <c r="M12" s="32">
        <f t="shared" ref="M12:AI12" si="7">N(L$12)+1</f>
        <v>2</v>
      </c>
      <c r="N12" s="32">
        <f t="shared" si="7"/>
        <v>3</v>
      </c>
      <c r="O12" s="32">
        <f t="shared" si="7"/>
        <v>4</v>
      </c>
      <c r="P12" s="32">
        <f t="shared" si="7"/>
        <v>5</v>
      </c>
      <c r="Q12" s="32">
        <f t="shared" si="7"/>
        <v>6</v>
      </c>
      <c r="R12" s="32">
        <f t="shared" si="7"/>
        <v>7</v>
      </c>
      <c r="S12" s="32">
        <f t="shared" si="7"/>
        <v>8</v>
      </c>
      <c r="T12" s="32">
        <f t="shared" si="7"/>
        <v>9</v>
      </c>
      <c r="U12" s="32">
        <f t="shared" si="7"/>
        <v>10</v>
      </c>
      <c r="V12" s="32">
        <f t="shared" si="7"/>
        <v>11</v>
      </c>
      <c r="W12" s="32">
        <f t="shared" si="7"/>
        <v>12</v>
      </c>
      <c r="X12" s="32">
        <f t="shared" si="7"/>
        <v>13</v>
      </c>
      <c r="Y12" s="32">
        <f t="shared" si="7"/>
        <v>14</v>
      </c>
      <c r="Z12" s="32">
        <f t="shared" si="7"/>
        <v>15</v>
      </c>
      <c r="AA12" s="32">
        <f t="shared" si="7"/>
        <v>16</v>
      </c>
      <c r="AB12" s="32">
        <f t="shared" si="7"/>
        <v>17</v>
      </c>
      <c r="AC12" s="32">
        <f t="shared" si="7"/>
        <v>18</v>
      </c>
      <c r="AD12" s="32">
        <f t="shared" si="7"/>
        <v>19</v>
      </c>
      <c r="AE12" s="32">
        <f t="shared" si="7"/>
        <v>20</v>
      </c>
      <c r="AF12" s="32">
        <f t="shared" si="7"/>
        <v>21</v>
      </c>
      <c r="AG12" s="32">
        <f t="shared" si="7"/>
        <v>22</v>
      </c>
      <c r="AH12" s="32">
        <f t="shared" si="7"/>
        <v>23</v>
      </c>
      <c r="AI12" s="32">
        <f t="shared" si="7"/>
        <v>24</v>
      </c>
      <c r="AJ12" s="102"/>
      <c r="AK12" s="102"/>
      <c r="AL12" s="102"/>
      <c r="AM12" s="102"/>
    </row>
    <row r="13" spans="1:39">
      <c r="A13" s="101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</row>
    <row r="14" spans="1:39" ht="16.5" thickBot="1">
      <c r="A14" s="102"/>
      <c r="B14" s="41">
        <f>MAX($B$13:$B13)+1</f>
        <v>1</v>
      </c>
      <c r="C14" s="39" t="s">
        <v>75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102"/>
      <c r="AK14" s="102"/>
      <c r="AL14" s="102"/>
      <c r="AM14" s="102"/>
    </row>
    <row r="15" spans="1:39" ht="12.75" outlineLevel="1" thickTop="1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</row>
    <row r="16" spans="1:39" ht="16.5" outlineLevel="1">
      <c r="A16" s="102"/>
      <c r="B16" s="102"/>
      <c r="C16" s="3" t="s">
        <v>76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</row>
    <row r="17" spans="1:39" outlineLevel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</row>
    <row r="18" spans="1:39" outlineLevel="1">
      <c r="A18" s="102"/>
      <c r="B18" s="102"/>
      <c r="C18" s="102"/>
      <c r="D18" s="102" t="s">
        <v>77</v>
      </c>
      <c r="E18" s="102"/>
      <c r="F18" s="102"/>
      <c r="G18" s="102"/>
      <c r="H18" s="48">
        <v>43647</v>
      </c>
      <c r="I18" s="17" t="s">
        <v>264</v>
      </c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</row>
    <row r="19" spans="1:39" outlineLevel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</row>
    <row r="20" spans="1:39" outlineLevel="1">
      <c r="A20" s="102"/>
      <c r="B20" s="102"/>
      <c r="C20" s="102"/>
      <c r="D20" s="102" t="s">
        <v>78</v>
      </c>
      <c r="E20" s="102"/>
      <c r="F20" s="102"/>
      <c r="G20" s="102"/>
      <c r="H20" s="122">
        <v>1</v>
      </c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</row>
    <row r="21" spans="1:39" outlineLevel="1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</row>
    <row r="22" spans="1:39" outlineLevel="1">
      <c r="A22" s="102"/>
      <c r="B22" s="102"/>
      <c r="C22" s="102"/>
      <c r="D22" s="102" t="s">
        <v>79</v>
      </c>
      <c r="E22" s="102"/>
      <c r="F22" s="102"/>
      <c r="G22" s="102"/>
      <c r="H22" s="122">
        <f>MONTH(Model_Start_Date-1)</f>
        <v>6</v>
      </c>
      <c r="I22" s="17" t="str">
        <f>"e.g. "&amp;TEXT(DATE(YEAR(Model_Start_Date)+IF(Example_Reporting_Month&lt;MONTH(Model_Start_Date),1,0),Example_Reporting_Month+1,1)-1,"dd-Mmm-yy")</f>
        <v>e.g. 30-Jun-20</v>
      </c>
      <c r="J22" s="17"/>
      <c r="K22" s="17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</row>
    <row r="23" spans="1:39" outlineLevel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</row>
    <row r="24" spans="1:39" outlineLevel="1">
      <c r="A24" s="102"/>
      <c r="B24" s="102"/>
      <c r="C24" s="102"/>
      <c r="D24" s="102" t="s">
        <v>80</v>
      </c>
      <c r="E24" s="102"/>
      <c r="F24" s="102"/>
      <c r="G24" s="102"/>
      <c r="H24" s="33">
        <f>MOD(Example_Reporting_Month-1,Periodicity)+1</f>
        <v>1</v>
      </c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</row>
    <row r="25" spans="1:39" outlineLevel="1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</row>
    <row r="26" spans="1:39" outlineLevel="1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</row>
    <row r="27" spans="1:39" ht="16.5" outlineLevel="1">
      <c r="A27" s="102"/>
      <c r="B27" s="102"/>
      <c r="C27" s="3" t="s">
        <v>246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</row>
    <row r="28" spans="1:39" outlineLevel="1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</row>
    <row r="29" spans="1:39" outlineLevel="1">
      <c r="A29" s="102"/>
      <c r="B29" s="102"/>
      <c r="C29" s="102"/>
      <c r="D29" s="102" t="s">
        <v>247</v>
      </c>
      <c r="E29" s="102"/>
      <c r="F29" s="102"/>
      <c r="G29" s="102"/>
      <c r="H29" s="121">
        <f>YEAR(EOMONTH(Model_Start_Date-1,Months_in_Year))</f>
        <v>2020</v>
      </c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</row>
    <row r="30" spans="1:39" outlineLevel="1">
      <c r="A30" s="102"/>
      <c r="B30" s="102"/>
      <c r="C30" s="102"/>
      <c r="D30" s="102" t="s">
        <v>248</v>
      </c>
      <c r="E30" s="102"/>
      <c r="F30" s="102"/>
      <c r="G30" s="102"/>
      <c r="H30" s="121">
        <f>H29+1</f>
        <v>2021</v>
      </c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</row>
    <row r="31" spans="1:39" outlineLevel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</row>
    <row r="32" spans="1:39" outlineLevel="1">
      <c r="A32" s="102"/>
      <c r="B32" s="102"/>
      <c r="C32" s="102"/>
      <c r="D32" s="102" t="s">
        <v>249</v>
      </c>
      <c r="E32" s="102"/>
      <c r="F32" s="102"/>
      <c r="G32" s="102"/>
      <c r="H32" s="102"/>
      <c r="I32" s="102"/>
      <c r="J32" s="102"/>
      <c r="K32" s="102"/>
      <c r="L32" s="63">
        <f t="shared" ref="L32:AI32" si="8">(L$10=$H$29)*1</f>
        <v>1</v>
      </c>
      <c r="M32" s="63">
        <f t="shared" si="8"/>
        <v>1</v>
      </c>
      <c r="N32" s="63">
        <f t="shared" si="8"/>
        <v>1</v>
      </c>
      <c r="O32" s="63">
        <f t="shared" si="8"/>
        <v>1</v>
      </c>
      <c r="P32" s="63">
        <f t="shared" si="8"/>
        <v>1</v>
      </c>
      <c r="Q32" s="63">
        <f t="shared" si="8"/>
        <v>1</v>
      </c>
      <c r="R32" s="63">
        <f t="shared" si="8"/>
        <v>1</v>
      </c>
      <c r="S32" s="63">
        <f t="shared" si="8"/>
        <v>1</v>
      </c>
      <c r="T32" s="63">
        <f t="shared" si="8"/>
        <v>1</v>
      </c>
      <c r="U32" s="63">
        <f t="shared" si="8"/>
        <v>1</v>
      </c>
      <c r="V32" s="63">
        <f t="shared" si="8"/>
        <v>1</v>
      </c>
      <c r="W32" s="63">
        <f t="shared" si="8"/>
        <v>1</v>
      </c>
      <c r="X32" s="63">
        <f t="shared" si="8"/>
        <v>0</v>
      </c>
      <c r="Y32" s="63">
        <f t="shared" si="8"/>
        <v>0</v>
      </c>
      <c r="Z32" s="63">
        <f t="shared" si="8"/>
        <v>0</v>
      </c>
      <c r="AA32" s="63">
        <f t="shared" si="8"/>
        <v>0</v>
      </c>
      <c r="AB32" s="63">
        <f t="shared" si="8"/>
        <v>0</v>
      </c>
      <c r="AC32" s="63">
        <f t="shared" si="8"/>
        <v>0</v>
      </c>
      <c r="AD32" s="63">
        <f t="shared" si="8"/>
        <v>0</v>
      </c>
      <c r="AE32" s="63">
        <f t="shared" si="8"/>
        <v>0</v>
      </c>
      <c r="AF32" s="63">
        <f t="shared" si="8"/>
        <v>0</v>
      </c>
      <c r="AG32" s="63">
        <f t="shared" si="8"/>
        <v>0</v>
      </c>
      <c r="AH32" s="63">
        <f t="shared" si="8"/>
        <v>0</v>
      </c>
      <c r="AI32" s="63">
        <f t="shared" si="8"/>
        <v>0</v>
      </c>
      <c r="AJ32" s="102"/>
      <c r="AK32" s="102"/>
      <c r="AL32" s="102"/>
      <c r="AM32" s="102"/>
    </row>
    <row r="33" spans="1:39" outlineLevel="1">
      <c r="A33" s="102"/>
      <c r="B33" s="102"/>
      <c r="C33" s="102"/>
      <c r="D33" s="102" t="s">
        <v>250</v>
      </c>
      <c r="E33" s="102"/>
      <c r="F33" s="102"/>
      <c r="G33" s="102"/>
      <c r="H33" s="102"/>
      <c r="I33" s="102"/>
      <c r="J33" s="102"/>
      <c r="K33" s="102"/>
      <c r="L33" s="63">
        <f t="shared" ref="L33:AI33" si="9">(L$10=$H$30)*1</f>
        <v>0</v>
      </c>
      <c r="M33" s="63">
        <f t="shared" si="9"/>
        <v>0</v>
      </c>
      <c r="N33" s="63">
        <f t="shared" si="9"/>
        <v>0</v>
      </c>
      <c r="O33" s="63">
        <f t="shared" si="9"/>
        <v>0</v>
      </c>
      <c r="P33" s="63">
        <f t="shared" si="9"/>
        <v>0</v>
      </c>
      <c r="Q33" s="63">
        <f t="shared" si="9"/>
        <v>0</v>
      </c>
      <c r="R33" s="63">
        <f t="shared" si="9"/>
        <v>0</v>
      </c>
      <c r="S33" s="63">
        <f t="shared" si="9"/>
        <v>0</v>
      </c>
      <c r="T33" s="63">
        <f t="shared" si="9"/>
        <v>0</v>
      </c>
      <c r="U33" s="63">
        <f t="shared" si="9"/>
        <v>0</v>
      </c>
      <c r="V33" s="63">
        <f t="shared" si="9"/>
        <v>0</v>
      </c>
      <c r="W33" s="63">
        <f t="shared" si="9"/>
        <v>0</v>
      </c>
      <c r="X33" s="63">
        <f t="shared" si="9"/>
        <v>1</v>
      </c>
      <c r="Y33" s="63">
        <f t="shared" si="9"/>
        <v>1</v>
      </c>
      <c r="Z33" s="63">
        <f t="shared" si="9"/>
        <v>1</v>
      </c>
      <c r="AA33" s="63">
        <f t="shared" si="9"/>
        <v>1</v>
      </c>
      <c r="AB33" s="63">
        <f t="shared" si="9"/>
        <v>1</v>
      </c>
      <c r="AC33" s="63">
        <f t="shared" si="9"/>
        <v>1</v>
      </c>
      <c r="AD33" s="63">
        <f t="shared" si="9"/>
        <v>1</v>
      </c>
      <c r="AE33" s="63">
        <f t="shared" si="9"/>
        <v>1</v>
      </c>
      <c r="AF33" s="63">
        <f t="shared" si="9"/>
        <v>1</v>
      </c>
      <c r="AG33" s="63">
        <f t="shared" si="9"/>
        <v>1</v>
      </c>
      <c r="AH33" s="63">
        <f t="shared" si="9"/>
        <v>1</v>
      </c>
      <c r="AI33" s="63">
        <f t="shared" si="9"/>
        <v>1</v>
      </c>
      <c r="AJ33" s="102"/>
      <c r="AK33" s="102"/>
      <c r="AL33" s="102"/>
      <c r="AM33" s="102"/>
    </row>
    <row r="34" spans="1:39" outlineLevel="1"/>
    <row r="35" spans="1:39" outlineLevel="1"/>
  </sheetData>
  <conditionalFormatting sqref="F4">
    <cfRule type="cellIs" dxfId="6" priority="4" operator="notEqual">
      <formula>0</formula>
    </cfRule>
  </conditionalFormatting>
  <conditionalFormatting sqref="L11:AI11">
    <cfRule type="cellIs" dxfId="5" priority="1" operator="equal">
      <formula>"Forecast"</formula>
    </cfRule>
    <cfRule type="cellIs" dxfId="4" priority="2" operator="equal">
      <formula>"Actual"</formula>
    </cfRule>
  </conditionalFormatting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21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9.140625" defaultRowHeight="12" outlineLevelRow="1"/>
  <cols>
    <col min="1" max="5" width="3.7109375" customWidth="1"/>
    <col min="6" max="18" width="9.140625" customWidth="1"/>
  </cols>
  <sheetData>
    <row r="1" spans="1:18" ht="20.25">
      <c r="A1" s="12" t="str">
        <f ca="1">IF(ISERROR(RIGHT(CELL("filename",A1),LEN(CELL("filename",A1))-FIND("]",CELL("filename",A1)))),
"",
RIGHT(CELL("filename",A1),LEN(CELL("filename",A1))-FIND("]",CELL("filename",A1))))</f>
        <v>Error Checks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8">
      <c r="A2" s="14" t="str">
        <f ca="1">Model_Name</f>
        <v>SP Simple Example Financial Statement Model.xlsx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>
      <c r="A3" s="101" t="s">
        <v>1</v>
      </c>
      <c r="B3" s="101"/>
      <c r="C3" s="101"/>
      <c r="D3" s="101"/>
      <c r="E3" s="101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8" ht="14.25">
      <c r="A4" s="102"/>
      <c r="B4" s="102" t="s">
        <v>2</v>
      </c>
      <c r="C4" s="102"/>
      <c r="D4" s="102"/>
      <c r="E4" s="102"/>
      <c r="F4" s="1">
        <f ca="1">Overall_Error_Check</f>
        <v>0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</row>
    <row r="5" spans="1:18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18" ht="16.5" thickBot="1">
      <c r="A6" s="102"/>
      <c r="B6" s="41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  <c r="L6" s="102"/>
      <c r="M6" s="102"/>
      <c r="N6" s="102"/>
      <c r="O6" s="102"/>
      <c r="P6" s="102"/>
      <c r="Q6" s="102"/>
      <c r="R6" s="102"/>
    </row>
    <row r="7" spans="1:18" ht="12.75" outlineLevel="1" thickTop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18" ht="16.5" outlineLevel="1">
      <c r="A8" s="102"/>
      <c r="B8" s="102"/>
      <c r="C8" s="3" t="s">
        <v>67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</row>
    <row r="9" spans="1:18" ht="16.5" outlineLevel="1">
      <c r="A9" s="102"/>
      <c r="B9" s="102"/>
      <c r="C9" s="3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18" ht="16.5" outlineLevel="1">
      <c r="A10" s="102"/>
      <c r="B10" s="102"/>
      <c r="C10" s="3"/>
      <c r="D10" s="4" t="s">
        <v>68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</row>
    <row r="11" spans="1:18" outlineLevel="1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</row>
    <row r="12" spans="1:18" ht="14.25" outlineLevel="1">
      <c r="A12" s="102"/>
      <c r="B12" s="102"/>
      <c r="C12" s="102"/>
      <c r="D12" s="102"/>
      <c r="E12" s="102" t="s">
        <v>227</v>
      </c>
      <c r="F12" s="102"/>
      <c r="G12" s="102"/>
      <c r="H12" s="102"/>
      <c r="I12" s="35">
        <f ca="1">HL_BS_No_Errors</f>
        <v>0</v>
      </c>
      <c r="J12" s="102"/>
      <c r="K12" s="102"/>
      <c r="L12" s="102"/>
      <c r="M12" s="102"/>
      <c r="N12" s="102"/>
      <c r="O12" s="102"/>
      <c r="P12" s="102"/>
      <c r="Q12" s="102"/>
      <c r="R12" s="102"/>
    </row>
    <row r="13" spans="1:18" ht="14.25" outlineLevel="1">
      <c r="A13" s="102"/>
      <c r="B13" s="102"/>
      <c r="C13" s="102"/>
      <c r="D13" s="102"/>
      <c r="E13" s="102" t="s">
        <v>228</v>
      </c>
      <c r="F13" s="102"/>
      <c r="G13" s="102"/>
      <c r="H13" s="102"/>
      <c r="I13" s="35">
        <f ca="1">HL_BS_Check</f>
        <v>0</v>
      </c>
      <c r="J13" s="102"/>
      <c r="K13" s="102"/>
      <c r="L13" s="102"/>
      <c r="M13" s="102"/>
      <c r="N13" s="102"/>
      <c r="O13" s="102"/>
      <c r="P13" s="102"/>
      <c r="Q13" s="102"/>
      <c r="R13" s="102"/>
    </row>
    <row r="14" spans="1:18" ht="14.25" outlineLevel="1">
      <c r="A14" s="102"/>
      <c r="B14" s="102"/>
      <c r="C14" s="102"/>
      <c r="D14" s="102"/>
      <c r="E14" s="102" t="s">
        <v>229</v>
      </c>
      <c r="F14" s="102"/>
      <c r="G14" s="102"/>
      <c r="H14" s="102"/>
      <c r="I14" s="35">
        <f ca="1">HL_Insolvency</f>
        <v>0</v>
      </c>
      <c r="J14" s="102"/>
      <c r="K14" s="102"/>
      <c r="L14" s="102"/>
      <c r="M14" s="102"/>
      <c r="N14" s="102"/>
      <c r="O14" s="102"/>
      <c r="P14" s="102"/>
      <c r="Q14" s="102"/>
      <c r="R14" s="102"/>
    </row>
    <row r="15" spans="1:18" s="92" customFormat="1" ht="14.25" outlineLevel="1">
      <c r="A15" s="102"/>
      <c r="B15" s="102"/>
      <c r="C15" s="102"/>
      <c r="D15" s="102"/>
      <c r="E15" s="102" t="s">
        <v>242</v>
      </c>
      <c r="F15" s="102"/>
      <c r="G15" s="102"/>
      <c r="H15" s="102"/>
      <c r="I15" s="35">
        <f ca="1">HL_CF_Prima_Facie</f>
        <v>0</v>
      </c>
      <c r="J15" s="102"/>
      <c r="K15" s="102"/>
      <c r="L15" s="102"/>
      <c r="M15" s="102"/>
      <c r="N15" s="102"/>
      <c r="O15" s="102"/>
      <c r="P15" s="102"/>
      <c r="Q15" s="102"/>
      <c r="R15" s="102"/>
    </row>
    <row r="16" spans="1:18" s="92" customFormat="1" ht="14.25" outlineLevel="1">
      <c r="A16" s="102"/>
      <c r="B16" s="102"/>
      <c r="C16" s="102"/>
      <c r="D16" s="102"/>
      <c r="E16" s="102" t="s">
        <v>243</v>
      </c>
      <c r="F16" s="102"/>
      <c r="G16" s="102"/>
      <c r="H16" s="102"/>
      <c r="I16" s="35">
        <f ca="1">HL_Cash_Rec</f>
        <v>0</v>
      </c>
      <c r="J16" s="102"/>
      <c r="K16" s="102"/>
      <c r="L16" s="102"/>
      <c r="M16" s="102"/>
      <c r="N16" s="102"/>
      <c r="O16" s="102"/>
      <c r="P16" s="102"/>
      <c r="Q16" s="102"/>
      <c r="R16" s="102"/>
    </row>
    <row r="17" spans="1:18" outlineLevel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</row>
    <row r="18" spans="1:18" outlineLevel="1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</row>
    <row r="19" spans="1:18" ht="15" outlineLevel="1">
      <c r="A19" s="102"/>
      <c r="B19" s="102"/>
      <c r="C19" s="102"/>
      <c r="D19" s="102"/>
      <c r="E19" s="4" t="str">
        <f>C8</f>
        <v>Summary of Errors</v>
      </c>
      <c r="F19" s="102"/>
      <c r="G19" s="102"/>
      <c r="H19" s="102"/>
      <c r="I19" s="1">
        <f ca="1">MIN(1,SUM(I12:I17))</f>
        <v>0</v>
      </c>
      <c r="J19" s="102"/>
      <c r="K19" s="101"/>
      <c r="L19" s="102"/>
      <c r="M19" s="102"/>
      <c r="N19" s="102"/>
      <c r="O19" s="102"/>
      <c r="P19" s="102"/>
      <c r="Q19" s="102"/>
      <c r="R19" s="102"/>
    </row>
    <row r="20" spans="1:18" outlineLevel="1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</row>
    <row r="21" spans="1:18" outlineLevel="1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</row>
  </sheetData>
  <conditionalFormatting sqref="I19">
    <cfRule type="cellIs" dxfId="3" priority="5" operator="notEqual">
      <formula>0</formula>
    </cfRule>
  </conditionalFormatting>
  <conditionalFormatting sqref="I12:I16">
    <cfRule type="cellIs" dxfId="2" priority="4" operator="notEqual">
      <formula>0</formula>
    </cfRule>
  </conditionalFormatting>
  <conditionalFormatting sqref="I12:I16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  <hyperlink ref="I12" location="HL_BS_No_Errors" display="HL_BS_No_Errors" xr:uid="{2335219F-D3F7-45FA-80F4-728C87C7953F}"/>
    <hyperlink ref="I13" location="HL_BS_Check" display="HL_BS_Check" xr:uid="{CCA6A530-CA92-48B1-9F9C-563D4241D964}"/>
    <hyperlink ref="I14" location="HL_Insolvency" display="HL_Insolvency" xr:uid="{44C021A3-81BD-4EC0-9E15-AB09FE425AA4}"/>
    <hyperlink ref="I15" location="HL_CF_Prima_Facie" display="HL_CF_Prima_Facie" xr:uid="{5AE72D5C-453C-4549-A599-1A922D49513B}"/>
    <hyperlink ref="I16" location="HL_Cash_Rec" display="HL_Cash_Rec" xr:uid="{089ACFAE-5E7D-4C27-951E-CF0BA181B6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32</vt:i4>
      </vt:variant>
    </vt:vector>
  </HeadingPairs>
  <TitlesOfParts>
    <vt:vector size="40" baseType="lpstr">
      <vt:lpstr>Cover</vt:lpstr>
      <vt:lpstr>Navigator</vt:lpstr>
      <vt:lpstr>Style Guide</vt:lpstr>
      <vt:lpstr>Model Parameters</vt:lpstr>
      <vt:lpstr>Calculation</vt:lpstr>
      <vt:lpstr>Three Way Statements</vt:lpstr>
      <vt:lpstr>Timing</vt:lpstr>
      <vt:lpstr>Error Checks</vt:lpstr>
      <vt:lpstr>Client_Name</vt:lpstr>
      <vt:lpstr>Currency</vt:lpstr>
      <vt:lpstr>Days_in_Year</vt:lpstr>
      <vt:lpstr>Example_Reporting_Month</vt:lpstr>
      <vt:lpstr>HL_1</vt:lpstr>
      <vt:lpstr>HL_3</vt:lpstr>
      <vt:lpstr>HL_4</vt:lpstr>
      <vt:lpstr>HL_5</vt:lpstr>
      <vt:lpstr>HL_6</vt:lpstr>
      <vt:lpstr>HL_7</vt:lpstr>
      <vt:lpstr>HL_9</vt:lpstr>
      <vt:lpstr>HL_BS_Check</vt:lpstr>
      <vt:lpstr>HL_BS_No_Errors</vt:lpstr>
      <vt:lpstr>HL_Cash_Rec</vt:lpstr>
      <vt:lpstr>HL_CF_Prima_Facie</vt:lpstr>
      <vt:lpstr>HL_Insolvency</vt:lpstr>
      <vt:lpstr>HL_Model_Parameters</vt:lpstr>
      <vt:lpstr>HL_Navigator</vt:lpstr>
      <vt:lpstr>Model_Name</vt:lpstr>
      <vt:lpstr>Model_Start_Date</vt:lpstr>
      <vt:lpstr>Months_in_Half_Yr</vt:lpstr>
      <vt:lpstr>Months_in_Month</vt:lpstr>
      <vt:lpstr>Months_in_Quarter</vt:lpstr>
      <vt:lpstr>Months_in_Year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2020-05-26T04:53:03Z</dcterms:modified>
</cp:coreProperties>
</file>