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Tasks\2024\02 February\PF\Files\CHAPTER 2.15 MAX MIN LARGE SMALL\"/>
    </mc:Choice>
  </mc:AlternateContent>
  <xr:revisionPtr revIDLastSave="0" documentId="13_ncr:1_{4EAEBDDE-A8EF-40CF-8C62-9E50115C9C17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MAX" sheetId="13" r:id="rId5"/>
    <sheet name="MIN" sheetId="14" r:id="rId6"/>
    <sheet name="LARGE" sheetId="15" r:id="rId7"/>
    <sheet name="SMALL" sheetId="16" r:id="rId8"/>
    <sheet name="Error Checks" sheetId="5" r:id="rId9"/>
  </sheets>
  <definedNames>
    <definedName name="Client_Name">'Model Parameters'!$G$12</definedName>
    <definedName name="HL_1">Cover!$A$3</definedName>
    <definedName name="HL_3">'Style Guide'!$A$3</definedName>
    <definedName name="HL_4">'Model Parameters'!$A$3</definedName>
    <definedName name="HL_5">MAX!$A$3</definedName>
    <definedName name="HL_6">MIN!$A$3</definedName>
    <definedName name="HL_7">LARGE!$A$3</definedName>
    <definedName name="HL_8">SMALL!$A$3</definedName>
    <definedName name="HL_9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Overall_Error_Check">'Error Checks'!$I$17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5" l="1" a="1"/>
  <c r="J74" i="15" s="1"/>
  <c r="J71" i="15" a="1"/>
  <c r="J71" i="15" s="1"/>
  <c r="I59" i="13" a="1"/>
  <c r="I59" i="13" s="1"/>
  <c r="I56" i="13" a="1"/>
  <c r="I56" i="13" s="1"/>
  <c r="I53" i="13" a="1"/>
  <c r="I53" i="13"/>
  <c r="I50" i="13" a="1"/>
  <c r="I50" i="13" s="1"/>
  <c r="I75" i="13"/>
  <c r="H13" i="13"/>
  <c r="H13" i="15"/>
  <c r="H16" i="15"/>
  <c r="J71" i="16" a="1"/>
  <c r="J71" i="16" s="1"/>
  <c r="F70" i="16"/>
  <c r="F46" i="16"/>
  <c r="H37" i="16"/>
  <c r="H36" i="16"/>
  <c r="H35" i="16"/>
  <c r="F34" i="16"/>
  <c r="B6" i="16"/>
  <c r="A1" i="16"/>
  <c r="F70" i="15"/>
  <c r="H35" i="15"/>
  <c r="F46" i="15"/>
  <c r="H37" i="15"/>
  <c r="H36" i="15"/>
  <c r="H34" i="15"/>
  <c r="F34" i="15"/>
  <c r="B6" i="15"/>
  <c r="B30" i="15" s="1"/>
  <c r="A1" i="15"/>
  <c r="I46" i="14"/>
  <c r="F46" i="14"/>
  <c r="I46" i="13"/>
  <c r="F46" i="13"/>
  <c r="H34" i="13"/>
  <c r="F34" i="13"/>
  <c r="F34" i="14"/>
  <c r="H34" i="14"/>
  <c r="H37" i="14"/>
  <c r="I75" i="14"/>
  <c r="I56" i="14" a="1"/>
  <c r="I56" i="14" s="1"/>
  <c r="H36" i="14"/>
  <c r="H35" i="14"/>
  <c r="B6" i="14"/>
  <c r="A1" i="14"/>
  <c r="H37" i="13"/>
  <c r="H36" i="13"/>
  <c r="H35" i="13"/>
  <c r="I13" i="16"/>
  <c r="I13" i="13"/>
  <c r="I37" i="16"/>
  <c r="I19" i="16"/>
  <c r="K53" i="14"/>
  <c r="I37" i="13"/>
  <c r="I19" i="15"/>
  <c r="K47" i="14"/>
  <c r="K75" i="14"/>
  <c r="K53" i="13"/>
  <c r="K75" i="13"/>
  <c r="I16" i="16"/>
  <c r="I13" i="14"/>
  <c r="K50" i="13"/>
  <c r="I47" i="15"/>
  <c r="I37" i="14"/>
  <c r="I35" i="13"/>
  <c r="I37" i="15"/>
  <c r="I35" i="14"/>
  <c r="K71" i="16"/>
  <c r="K74" i="15"/>
  <c r="K59" i="13"/>
  <c r="I47" i="16"/>
  <c r="K56" i="14"/>
  <c r="I36" i="15"/>
  <c r="K47" i="13"/>
  <c r="K74" i="16"/>
  <c r="I36" i="13"/>
  <c r="I36" i="16"/>
  <c r="I35" i="16"/>
  <c r="K59" i="14"/>
  <c r="I16" i="15"/>
  <c r="K71" i="15"/>
  <c r="K50" i="14"/>
  <c r="K56" i="13"/>
  <c r="I36" i="14"/>
  <c r="I35" i="15"/>
  <c r="I13" i="15"/>
  <c r="I59" i="14" l="1" a="1"/>
  <c r="I59" i="14" s="1"/>
  <c r="I53" i="14" a="1"/>
  <c r="I53" i="14" s="1"/>
  <c r="I50" i="14" a="1"/>
  <c r="I50" i="14" s="1"/>
  <c r="B30" i="16"/>
  <c r="B40" i="16" s="1"/>
  <c r="E84" i="16"/>
  <c r="E72" i="15"/>
  <c r="E80" i="15"/>
  <c r="E73" i="15"/>
  <c r="E81" i="15"/>
  <c r="E82" i="15"/>
  <c r="E75" i="15"/>
  <c r="E83" i="15"/>
  <c r="E74" i="15"/>
  <c r="E76" i="15"/>
  <c r="E84" i="15"/>
  <c r="E85" i="15"/>
  <c r="E77" i="15"/>
  <c r="E79" i="15"/>
  <c r="E78" i="15"/>
  <c r="E71" i="15"/>
  <c r="E73" i="16"/>
  <c r="E85" i="16"/>
  <c r="E81" i="16"/>
  <c r="E78" i="16"/>
  <c r="E74" i="16"/>
  <c r="E75" i="16"/>
  <c r="E76" i="16"/>
  <c r="E77" i="16"/>
  <c r="E83" i="16"/>
  <c r="E80" i="16"/>
  <c r="E72" i="16"/>
  <c r="E79" i="16"/>
  <c r="E71" i="16"/>
  <c r="E82" i="16"/>
  <c r="J74" i="16"/>
  <c r="H54" i="16"/>
  <c r="H53" i="16"/>
  <c r="H61" i="16"/>
  <c r="H47" i="16"/>
  <c r="H60" i="16"/>
  <c r="H52" i="16"/>
  <c r="H59" i="16"/>
  <c r="H51" i="16"/>
  <c r="H58" i="16"/>
  <c r="H50" i="16"/>
  <c r="H57" i="16"/>
  <c r="H49" i="16"/>
  <c r="H55" i="16"/>
  <c r="H56" i="16"/>
  <c r="H48" i="16"/>
  <c r="H13" i="16"/>
  <c r="H16" i="16"/>
  <c r="H19" i="16"/>
  <c r="H55" i="15"/>
  <c r="H54" i="15"/>
  <c r="H47" i="15"/>
  <c r="H61" i="15"/>
  <c r="H53" i="15"/>
  <c r="H60" i="15"/>
  <c r="H52" i="15"/>
  <c r="H59" i="15"/>
  <c r="H51" i="15"/>
  <c r="H58" i="15"/>
  <c r="H50" i="15"/>
  <c r="H57" i="15"/>
  <c r="H49" i="15"/>
  <c r="H56" i="15"/>
  <c r="H48" i="15"/>
  <c r="H19" i="15"/>
  <c r="B40" i="15"/>
  <c r="B64" i="15" s="1"/>
  <c r="I47" i="14"/>
  <c r="H13" i="14"/>
  <c r="B30" i="14"/>
  <c r="B40" i="14" s="1"/>
  <c r="B64" i="14" s="1"/>
  <c r="I47" i="13"/>
  <c r="A1" i="13"/>
  <c r="B6" i="13"/>
  <c r="B30" i="13" l="1"/>
  <c r="B64" i="13"/>
  <c r="B40" i="13"/>
  <c r="B64" i="16"/>
  <c r="A1" i="5"/>
  <c r="I37" i="4" l="1"/>
  <c r="A1" i="2" l="1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6" s="1"/>
  <c r="B6" i="2"/>
  <c r="A2" i="14" l="1"/>
  <c r="A2" i="15"/>
  <c r="A2" i="13"/>
  <c r="A2" i="2"/>
  <c r="A2" i="5"/>
  <c r="B56" i="4"/>
  <c r="A2" i="4"/>
  <c r="A2" i="3"/>
  <c r="C6" i="1"/>
  <c r="I17" i="5" l="1"/>
  <c r="F4" i="14" l="1"/>
  <c r="F4" i="16"/>
  <c r="F4" i="15"/>
  <c r="F4" i="13"/>
  <c r="G4" i="3"/>
  <c r="I4" i="4"/>
  <c r="I4" i="2"/>
  <c r="F4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<sst xmlns="http://schemas.openxmlformats.org/spreadsheetml/2006/main" count="181" uniqueCount="99">
  <si>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</si>
  <si>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</si>
  <si>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</si>
  <si>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</si>
  <si>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</si>
  <si>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</si>
  <si>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</si>
  <si>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</si>
  <si>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</si>
  <si>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</si>
  <si>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</si>
  <si>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</si>
  <si>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</si>
  <si>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</si>
  <si>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</si>
  <si>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</si>
  <si>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</si>
  <si>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</si>
  <si>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</si>
  <si>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</si>
  <si>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</si>
  <si>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</si>
  <si>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</si>
  <si>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</si>
  <si>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</si>
  <si>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</si>
  <si>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</si>
  <si>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</si>
  <si>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</si>
  <si>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</si>
  <si>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</si>
  <si>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</si>
  <si>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</si>
  <si>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</si>
  <si>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</si>
  <si>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</si>
  <si>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</si>
  <si>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</si>
  <si>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</si>
  <si>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</si>
  <si>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</si>
  <si>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</si>
  <si>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</si>
  <si>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</si>
  <si>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</si>
  <si>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</si>
  <si>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</si>
  <si>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</si>
  <si>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</si>
  <si>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</si>
  <si>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</si>
  <si>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</si>
  <si>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</si>
  <si>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</si>
  <si>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</si>
  <si>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</si>
  <si>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</si>
  <si>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</si>
  <si>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Example</t>
  </si>
  <si>
    <t>Dataset</t>
  </si>
  <si>
    <t>MAX</t>
  </si>
  <si>
    <t>MIN</t>
  </si>
  <si>
    <t>SMALL</t>
  </si>
  <si>
    <t>None</t>
  </si>
  <si>
    <t>Considering MAX, MIN, LARGE and SMALL.</t>
  </si>
  <si>
    <t>Basic Example</t>
  </si>
  <si>
    <t>Values</t>
  </si>
  <si>
    <t>Common Mistakes</t>
  </si>
  <si>
    <t>Examples</t>
  </si>
  <si>
    <t>Extended Examples</t>
  </si>
  <si>
    <t>Max Positive Number</t>
  </si>
  <si>
    <t>Max Negative Number</t>
  </si>
  <si>
    <t>Max Even Number</t>
  </si>
  <si>
    <t>Max Odd Number</t>
  </si>
  <si>
    <t>Maximum Dividend</t>
  </si>
  <si>
    <t>Financial Results</t>
  </si>
  <si>
    <t>Retained Earnings</t>
  </si>
  <si>
    <t>NPAT</t>
  </si>
  <si>
    <t>Cash Available</t>
  </si>
  <si>
    <t>Min Positive Number</t>
  </si>
  <si>
    <t>Min Negative Number</t>
  </si>
  <si>
    <t>Min Even Number</t>
  </si>
  <si>
    <t>Min Odd Number</t>
  </si>
  <si>
    <t>Largest</t>
  </si>
  <si>
    <t>2nd Largest</t>
  </si>
  <si>
    <t>3rd Largest</t>
  </si>
  <si>
    <t>Ranking Example</t>
  </si>
  <si>
    <t>Descending</t>
  </si>
  <si>
    <t>Two Alternatives to Summing Top Three</t>
  </si>
  <si>
    <t>Top 3</t>
  </si>
  <si>
    <t>Sum - Alt 1</t>
  </si>
  <si>
    <t>Two Alternatives to Summing Bottom Three</t>
  </si>
  <si>
    <t>Sum - Alt 2</t>
  </si>
  <si>
    <t>Ascending</t>
  </si>
  <si>
    <t>Smallest</t>
  </si>
  <si>
    <t>2nd Smallest</t>
  </si>
  <si>
    <t>3rd Smallest</t>
  </si>
  <si>
    <t>LARGE</t>
  </si>
  <si>
    <t>SumProduct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</si>
</sst>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;;;"/>
    <numFmt numFmtId="167" formatCode="_(#,##0_);[Red]\(#,##0\);_(\-_);"/>
    <numFmt numFmtId="168" formatCode="_(&quot;$&quot;#,##0.0_);\(&quot;$&quot;#,##0.0\);_(&quot;-&quot;_)"/>
    <numFmt numFmtId="169" formatCode="_(#,##0.0_);\(#,##0.0\);_(&quot;-&quot;_)"/>
    <numFmt numFmtId="170" formatCode="&quot;Row &quot;###0"/>
    <numFmt numFmtId="171" formatCode="#,##0."/>
    <numFmt numFmtId="172" formatCode="_(#,##0_);\(#,##0\);_(\-_)"/>
    <numFmt numFmtId="173" formatCode="_(#,##0.00_);\(#,##0.00\);_(\-_._0_0_)"/>
    <numFmt numFmtId="174" formatCode="&quot;$&quot;* _(#,##0.00_);&quot;$&quot;* \(#,##0.00\);&quot;$&quot;* _(\-_._0_0_)"/>
    <numFmt numFmtId="175" formatCode="&quot;$&quot;* _(#,##0_);&quot;$&quot;* \(#,##0\);&quot;$&quot;* _(\-_)"/>
    <numFmt numFmtId="176" formatCode="[$-C09]dd\ mmm\ yy;@"/>
    <numFmt numFmtId="177" formatCode="mmm\ yy"/>
    <numFmt numFmtId="178" formatCode="[$-C09]d\ mmm\ yy;@"/>
  </numFmts>
  <fonts count="37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9"/>
      <color theme="0"/>
      <name val="Wingdings"/>
      <charset val="2"/>
    </font>
    <font>
      <b/>
      <sz val="9"/>
      <name val="Arial"/>
      <family val="2"/>
    </font>
    <font>
      <b/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2" fillId="0" borderId="3" applyNumberFormat="0" applyAlignment="0">
      <alignment horizontal="center"/>
    </xf>
    <xf numFmtId="0" fontId="24" fillId="4" borderId="7" applyNumberFormat="0" applyAlignment="0">
      <protection locked="0"/>
    </xf>
    <xf numFmtId="0" fontId="3" fillId="0" borderId="0" applyNumberFormat="0" applyFill="0" applyBorder="0"/>
    <xf numFmtId="178" fontId="22" fillId="0" borderId="0" applyFill="0" applyBorder="0" applyProtection="0">
      <alignment horizontal="center"/>
    </xf>
    <xf numFmtId="177" fontId="23" fillId="0" borderId="0" applyFill="0" applyBorder="0" applyProtection="0">
      <alignment horizontal="center"/>
    </xf>
    <xf numFmtId="166" fontId="32" fillId="5" borderId="7" applyAlignment="0"/>
    <xf numFmtId="164" fontId="34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8" applyNumberFormat="0" applyAlignment="0"/>
    <xf numFmtId="41" fontId="1" fillId="0" borderId="9" applyNumberFormat="0" applyFont="0" applyFill="0" applyAlignment="0"/>
    <xf numFmtId="167" fontId="1" fillId="0" borderId="10" applyNumberFormat="0" applyFont="0" applyFill="0" applyAlignment="0" applyProtection="0"/>
    <xf numFmtId="0" fontId="6" fillId="0" borderId="0"/>
    <xf numFmtId="0" fontId="31" fillId="0" borderId="11" applyNumberFormat="0" applyFill="0" applyBorder="0"/>
    <xf numFmtId="167" fontId="1" fillId="0" borderId="0" applyFont="0" applyFill="0" applyBorder="0" applyAlignment="0" applyProtection="0"/>
    <xf numFmtId="0" fontId="25" fillId="7" borderId="2" applyNumberFormat="0" applyAlignment="0" applyProtection="0"/>
    <xf numFmtId="0" fontId="33" fillId="0" borderId="0" applyNumberFormat="0" applyFill="0" applyBorder="0" applyAlignment="0" applyProtection="0"/>
    <xf numFmtId="168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170" fontId="28" fillId="7" borderId="7">
      <alignment horizontal="center"/>
    </xf>
    <xf numFmtId="41" fontId="5" fillId="8" borderId="8" applyFont="0" applyAlignment="0"/>
    <xf numFmtId="0" fontId="12" fillId="11" borderId="0" applyNumberFormat="0">
      <alignment horizontal="center"/>
    </xf>
    <xf numFmtId="0" fontId="29" fillId="0" borderId="0" applyNumberFormat="0" applyFill="0" applyBorder="0" applyProtection="0">
      <alignment horizontal="center"/>
    </xf>
    <xf numFmtId="0" fontId="30" fillId="9" borderId="12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3" applyNumberFormat="0" applyFill="0" applyAlignment="0" applyProtection="0"/>
    <xf numFmtId="0" fontId="18" fillId="0" borderId="14" applyNumberFormat="0" applyFill="0" applyAlignment="0" applyProtection="0"/>
    <xf numFmtId="0" fontId="17" fillId="0" borderId="15" applyNumberFormat="0" applyFill="0" applyAlignment="0" applyProtection="0"/>
    <xf numFmtId="171" fontId="15" fillId="3" borderId="1"/>
  </cellStyleXfs>
  <cellXfs count="68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5" fillId="3" borderId="1" xfId="10"/>
    <xf numFmtId="0" fontId="16" fillId="0" borderId="0" xfId="11"/>
    <xf numFmtId="0" fontId="17" fillId="0" borderId="0" xfId="12"/>
    <xf numFmtId="0" fontId="8" fillId="0" borderId="0" xfId="0" applyFont="1"/>
    <xf numFmtId="0" fontId="9" fillId="0" borderId="0" xfId="12" applyFont="1" applyAlignment="1">
      <alignment horizontal="left" vertical="center"/>
    </xf>
    <xf numFmtId="0" fontId="10" fillId="0" borderId="0" xfId="0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2" fillId="11" borderId="0" xfId="33">
      <alignment horizontal="center"/>
    </xf>
    <xf numFmtId="0" fontId="13" fillId="0" borderId="0" xfId="7" applyBorder="1"/>
    <xf numFmtId="0" fontId="11" fillId="0" borderId="0" xfId="0" applyFont="1" applyAlignment="1">
      <alignment horizontal="left"/>
    </xf>
    <xf numFmtId="0" fontId="14" fillId="0" borderId="0" xfId="9" applyBorder="1"/>
    <xf numFmtId="0" fontId="0" fillId="0" borderId="0" xfId="0" applyAlignment="1">
      <alignment horizontal="left"/>
    </xf>
    <xf numFmtId="0" fontId="18" fillId="0" borderId="0" xfId="6" applyBorder="1"/>
    <xf numFmtId="0" fontId="31" fillId="0" borderId="0" xfId="25" applyBorder="1"/>
    <xf numFmtId="0" fontId="24" fillId="4" borderId="7" xfId="14">
      <protection locked="0"/>
    </xf>
    <xf numFmtId="0" fontId="11" fillId="0" borderId="0" xfId="0" applyFont="1"/>
    <xf numFmtId="0" fontId="22" fillId="0" borderId="3" xfId="13" applyAlignment="1"/>
    <xf numFmtId="166" fontId="32" fillId="5" borderId="7" xfId="18"/>
    <xf numFmtId="164" fontId="34" fillId="2" borderId="2" xfId="19">
      <alignment horizontal="center"/>
      <protection locked="0"/>
    </xf>
    <xf numFmtId="0" fontId="27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5" fillId="7" borderId="2" xfId="27"/>
    <xf numFmtId="0" fontId="33" fillId="0" borderId="0" xfId="28"/>
    <xf numFmtId="170" fontId="28" fillId="7" borderId="7" xfId="31">
      <alignment horizontal="center"/>
    </xf>
    <xf numFmtId="41" fontId="0" fillId="8" borderId="8" xfId="32" applyFont="1"/>
    <xf numFmtId="0" fontId="29" fillId="0" borderId="0" xfId="34">
      <alignment horizontal="center"/>
    </xf>
    <xf numFmtId="0" fontId="30" fillId="9" borderId="12" xfId="35">
      <protection locked="0"/>
    </xf>
    <xf numFmtId="167" fontId="0" fillId="0" borderId="0" xfId="26" applyFont="1"/>
    <xf numFmtId="9" fontId="0" fillId="0" borderId="0" xfId="5" applyFont="1"/>
    <xf numFmtId="0" fontId="3" fillId="0" borderId="0" xfId="15"/>
    <xf numFmtId="165" fontId="15" fillId="3" borderId="1" xfId="10" applyNumberFormat="1"/>
    <xf numFmtId="0" fontId="13" fillId="0" borderId="0" xfId="7"/>
    <xf numFmtId="0" fontId="14" fillId="0" borderId="0" xfId="9"/>
    <xf numFmtId="171" fontId="15" fillId="3" borderId="1" xfId="41"/>
    <xf numFmtId="172" fontId="0" fillId="0" borderId="0" xfId="2" applyNumberFormat="1" applyFont="1"/>
    <xf numFmtId="173" fontId="0" fillId="0" borderId="0" xfId="1" applyNumberFormat="1" applyFont="1"/>
    <xf numFmtId="174" fontId="0" fillId="0" borderId="0" xfId="3" applyNumberFormat="1" applyFont="1"/>
    <xf numFmtId="175" fontId="0" fillId="0" borderId="0" xfId="4" applyNumberFormat="1" applyFont="1"/>
    <xf numFmtId="176" fontId="22" fillId="0" borderId="0" xfId="16" applyNumberFormat="1" applyBorder="1">
      <alignment horizontal="center"/>
    </xf>
    <xf numFmtId="177" fontId="23" fillId="0" borderId="0" xfId="17" applyBorder="1">
      <alignment horizontal="center"/>
    </xf>
    <xf numFmtId="0" fontId="23" fillId="0" borderId="0" xfId="0" applyFont="1"/>
    <xf numFmtId="164" fontId="34" fillId="10" borderId="2" xfId="0" applyNumberFormat="1" applyFont="1" applyFill="1" applyBorder="1" applyAlignment="1" applyProtection="1">
      <alignment horizontal="center"/>
      <protection locked="0"/>
    </xf>
    <xf numFmtId="164" fontId="34" fillId="2" borderId="2" xfId="0" applyNumberFormat="1" applyFont="1" applyFill="1" applyBorder="1" applyAlignment="1" applyProtection="1">
      <alignment horizontal="center"/>
      <protection locked="0"/>
    </xf>
    <xf numFmtId="167" fontId="24" fillId="4" borderId="7" xfId="26" applyFont="1" applyFill="1" applyBorder="1" applyProtection="1">
      <protection locked="0"/>
    </xf>
    <xf numFmtId="167" fontId="35" fillId="6" borderId="8" xfId="26" applyFont="1" applyFill="1" applyBorder="1"/>
    <xf numFmtId="0" fontId="36" fillId="0" borderId="0" xfId="25" applyFont="1" applyBorder="1"/>
    <xf numFmtId="0" fontId="36" fillId="0" borderId="0" xfId="25" quotePrefix="1" applyFont="1" applyBorder="1"/>
    <xf numFmtId="0" fontId="35" fillId="6" borderId="8" xfId="21" applyNumberFormat="1" applyFont="1" applyAlignment="1">
      <alignment horizontal="center"/>
    </xf>
    <xf numFmtId="167" fontId="35" fillId="6" borderId="8" xfId="26" applyFont="1" applyFill="1" applyBorder="1" applyAlignment="1">
      <alignment horizontal="center"/>
    </xf>
    <xf numFmtId="167" fontId="0" fillId="0" borderId="0" xfId="26" applyFont="1" applyAlignment="1">
      <alignment horizontal="center"/>
    </xf>
    <xf numFmtId="167" fontId="23" fillId="0" borderId="17" xfId="26" applyFont="1" applyBorder="1" applyAlignment="1">
      <alignment horizontal="center"/>
    </xf>
    <xf numFmtId="167" fontId="24" fillId="4" borderId="7" xfId="14" applyNumberFormat="1" applyAlignment="1">
      <alignment horizontal="center"/>
      <protection locked="0"/>
    </xf>
    <xf numFmtId="167" fontId="27" fillId="6" borderId="8" xfId="26" applyFont="1" applyFill="1" applyBorder="1" applyAlignment="1">
      <alignment horizontal="center"/>
    </xf>
    <xf numFmtId="167" fontId="25" fillId="7" borderId="2" xfId="27" applyNumberFormat="1" applyAlignme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/>
    <xf numFmtId="0" fontId="12" fillId="11" borderId="0" xfId="33">
      <alignment horizontal="center"/>
    </xf>
    <xf numFmtId="0" fontId="22" fillId="0" borderId="4" xfId="13" applyBorder="1" applyAlignment="1">
      <alignment horizontal="left"/>
    </xf>
    <xf numFmtId="0" fontId="22" fillId="0" borderId="5" xfId="13" applyBorder="1" applyAlignment="1">
      <alignment horizontal="left"/>
    </xf>
    <xf numFmtId="0" fontId="22" fillId="0" borderId="6" xfId="13" applyBorder="1" applyAlignment="1">
      <alignment horizontal="left"/>
    </xf>
    <xf numFmtId="0" fontId="24" fillId="4" borderId="7" xfId="14" applyAlignment="1">
      <alignment horizontal="left"/>
      <protection locked="0"/>
    </xf>
    <xf numFmtId="0" fontId="12" fillId="11" borderId="16" xfId="33" applyBorder="1">
      <alignment horizontal="center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theme="0"/>
      </font>
      <fill>
        <patternFill>
          <bgColor theme="6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lor theme="0"/>
      </font>
      <fill>
        <patternFill>
          <bgColor theme="6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9" t="s">
        <v>1</v>
      </c>
    </row>
    <row r="5" spans="1:19" ht="20.25" x14ac:dyDescent="0.3">
      <c r="C5" s="36" t="str">
        <f>Client_Name</f>
        <v>SumProduct Pty Ltd</v>
      </c>
      <c r="D5" s="5"/>
      <c r="E5" s="5"/>
      <c r="F5" s="5"/>
      <c r="G5" s="5"/>
      <c r="H5" s="5"/>
      <c r="I5" s="5"/>
      <c r="J5" s="5"/>
    </row>
    <row r="6" spans="1:19" ht="18" x14ac:dyDescent="0.25">
      <c r="C6" s="37" t="str">
        <f ca="1">Model_Name</f>
        <v>SP MAX MIN LARGE and SMALL.xlsx</v>
      </c>
      <c r="D6" s="5"/>
      <c r="E6" s="5"/>
      <c r="F6" s="5"/>
      <c r="G6" s="5"/>
      <c r="H6" s="5"/>
      <c r="I6" s="5"/>
      <c r="J6" s="5"/>
    </row>
    <row r="7" spans="1:19" ht="12.75" x14ac:dyDescent="0.2">
      <c r="C7" s="5"/>
      <c r="D7" s="5"/>
      <c r="E7" s="5"/>
      <c r="F7" s="5"/>
      <c r="G7" s="5"/>
      <c r="H7" s="5"/>
      <c r="I7" s="5"/>
      <c r="J7" s="5"/>
    </row>
    <row r="8" spans="1:19" ht="12.75" x14ac:dyDescent="0.2">
      <c r="C8" s="5"/>
      <c r="D8" s="5"/>
      <c r="E8" s="5"/>
      <c r="F8" s="5"/>
      <c r="G8" s="5"/>
      <c r="H8" s="5"/>
      <c r="I8" s="5"/>
      <c r="J8" s="5"/>
    </row>
    <row r="9" spans="1:19" ht="12.75" x14ac:dyDescent="0.2">
      <c r="C9" s="5"/>
      <c r="D9" s="5"/>
      <c r="E9" s="5"/>
      <c r="F9" s="5"/>
      <c r="G9" s="5"/>
      <c r="H9" s="5"/>
      <c r="I9" s="5"/>
      <c r="J9" s="5"/>
    </row>
    <row r="10" spans="1:19" ht="12.75" x14ac:dyDescent="0.2">
      <c r="C10" s="5"/>
      <c r="D10" s="5"/>
      <c r="E10" s="5"/>
      <c r="F10" s="5"/>
      <c r="G10" s="5"/>
      <c r="H10" s="5"/>
      <c r="I10" s="5"/>
      <c r="J10" s="5"/>
    </row>
    <row r="11" spans="1:19" ht="15" x14ac:dyDescent="0.25">
      <c r="C11" s="5"/>
      <c r="D11" s="5"/>
      <c r="E11" s="5"/>
      <c r="F11" s="5"/>
      <c r="G11" s="5"/>
      <c r="H11" s="5"/>
      <c r="I11" s="5"/>
      <c r="J11" s="5"/>
      <c r="S11" s="34"/>
    </row>
    <row r="12" spans="1:19" ht="12.75" x14ac:dyDescent="0.2">
      <c r="C12" s="5"/>
      <c r="D12" s="5"/>
      <c r="E12" s="5"/>
      <c r="F12" s="5"/>
      <c r="G12" s="5"/>
      <c r="H12" s="5"/>
      <c r="I12" s="5"/>
      <c r="J12" s="5"/>
    </row>
    <row r="13" spans="1:19" ht="12.75" x14ac:dyDescent="0.2">
      <c r="C13" s="5"/>
      <c r="D13" s="5"/>
      <c r="E13" s="5"/>
      <c r="F13" s="5"/>
      <c r="G13" s="5"/>
      <c r="H13" s="5"/>
      <c r="I13" s="5"/>
      <c r="J13" s="5"/>
    </row>
    <row r="14" spans="1:19" ht="12.75" x14ac:dyDescent="0.2">
      <c r="C14" s="6" t="s">
        <v>7</v>
      </c>
      <c r="D14" s="7"/>
      <c r="E14" s="5"/>
      <c r="F14" s="5"/>
      <c r="G14" s="5"/>
      <c r="H14" s="5"/>
      <c r="I14" s="5"/>
      <c r="J14" s="5"/>
    </row>
    <row r="15" spans="1:19" ht="12.75" x14ac:dyDescent="0.2">
      <c r="C15" s="7"/>
      <c r="D15" s="7"/>
      <c r="E15" s="5"/>
      <c r="F15" s="5"/>
      <c r="G15" s="5"/>
      <c r="H15" s="5"/>
      <c r="I15" s="5"/>
      <c r="J15" s="5"/>
    </row>
    <row r="16" spans="1:19" ht="12.75" x14ac:dyDescent="0.2">
      <c r="C16" s="6" t="s">
        <v>8</v>
      </c>
      <c r="D16" s="7"/>
      <c r="E16" s="5"/>
      <c r="F16" s="5"/>
      <c r="G16" s="5"/>
      <c r="H16" s="5"/>
      <c r="I16" s="5"/>
      <c r="J16" s="5"/>
    </row>
    <row r="17" spans="3:10" ht="12.75" x14ac:dyDescent="0.2">
      <c r="C17" s="59" t="s">
        <v>64</v>
      </c>
      <c r="D17" s="59"/>
      <c r="E17" s="59"/>
      <c r="F17" s="59"/>
      <c r="G17" s="59"/>
      <c r="H17" s="59"/>
      <c r="I17" s="59"/>
      <c r="J17" s="59"/>
    </row>
    <row r="18" spans="3:10" ht="12.75" x14ac:dyDescent="0.2">
      <c r="C18" s="59"/>
      <c r="D18" s="59"/>
      <c r="E18" s="59"/>
      <c r="F18" s="59"/>
      <c r="G18" s="59"/>
      <c r="H18" s="59"/>
      <c r="I18" s="59"/>
      <c r="J18" s="59"/>
    </row>
    <row r="19" spans="3:10" ht="12.75" x14ac:dyDescent="0.2">
      <c r="C19" s="8"/>
      <c r="D19" s="7"/>
      <c r="E19" s="5"/>
      <c r="F19" s="5"/>
      <c r="G19" s="5"/>
      <c r="H19" s="5"/>
      <c r="I19" s="5"/>
      <c r="J19" s="5"/>
    </row>
    <row r="20" spans="3:10" ht="12.75" x14ac:dyDescent="0.2">
      <c r="C20" s="8"/>
      <c r="D20" s="7"/>
      <c r="E20" s="5"/>
      <c r="F20" s="5"/>
      <c r="G20" s="5"/>
      <c r="H20" s="5"/>
      <c r="I20" s="5"/>
      <c r="J20" s="5"/>
    </row>
    <row r="21" spans="3:10" ht="12.75" x14ac:dyDescent="0.2">
      <c r="C21" s="8" t="s">
        <v>9</v>
      </c>
      <c r="D21" s="7"/>
      <c r="E21" s="5"/>
      <c r="F21" s="5"/>
      <c r="G21" s="60" t="s">
        <v>10</v>
      </c>
      <c r="H21" s="60"/>
      <c r="I21" s="60"/>
      <c r="J21" s="5"/>
    </row>
    <row r="22" spans="3:10" ht="12.75" x14ac:dyDescent="0.2">
      <c r="C22" s="8" t="s">
        <v>11</v>
      </c>
      <c r="D22" s="7"/>
      <c r="E22" s="5"/>
      <c r="F22" s="5"/>
      <c r="G22" s="60" t="s">
        <v>12</v>
      </c>
      <c r="H22" s="60"/>
      <c r="I22" s="60"/>
      <c r="J22" s="5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36" t="s">
        <v>1</v>
      </c>
      <c r="F1" s="10"/>
      <c r="G1" s="10"/>
    </row>
    <row r="2" spans="1:12" ht="18" x14ac:dyDescent="0.25">
      <c r="A2" s="37" t="str">
        <f ca="1">Model_Name</f>
        <v>SP MAX MIN LARGE and SMALL.xlsx</v>
      </c>
    </row>
    <row r="3" spans="1:12" x14ac:dyDescent="0.2">
      <c r="A3" s="9" t="s">
        <v>1</v>
      </c>
      <c r="B3" s="9"/>
      <c r="C3" s="9"/>
      <c r="D3" s="9"/>
      <c r="E3" s="9"/>
    </row>
    <row r="4" spans="1:12" x14ac:dyDescent="0.2">
      <c r="E4" t="s">
        <v>2</v>
      </c>
      <c r="G4" s="22">
        <f>Overall_Error_Check</f>
        <v>0</v>
      </c>
    </row>
    <row r="7" spans="1:12" ht="16.5" thickBot="1" x14ac:dyDescent="0.3">
      <c r="B7" s="38">
        <v>1</v>
      </c>
      <c r="C7" s="38" t="s">
        <v>13</v>
      </c>
      <c r="D7" s="38"/>
      <c r="E7" s="38"/>
      <c r="F7" s="38"/>
      <c r="G7" s="38"/>
      <c r="H7" s="38"/>
      <c r="I7" s="38"/>
      <c r="J7" s="38"/>
      <c r="K7" s="38"/>
      <c r="L7" s="38"/>
    </row>
    <row r="8" spans="1:12" ht="12.75" thickTop="1" x14ac:dyDescent="0.2"/>
    <row r="9" spans="1:12" x14ac:dyDescent="0.2">
      <c r="F9" s="9" t="s">
        <v>14</v>
      </c>
    </row>
    <row r="10" spans="1:12" x14ac:dyDescent="0.2">
      <c r="F10" s="9" t="s">
        <v>15</v>
      </c>
    </row>
    <row r="11" spans="1:12" x14ac:dyDescent="0.2">
      <c r="F11" s="9" t="s">
        <v>0</v>
      </c>
    </row>
    <row r="12" spans="1:12" x14ac:dyDescent="0.2">
      <c r="F12" s="9" t="s">
        <v>60</v>
      </c>
    </row>
    <row r="13" spans="1:12" x14ac:dyDescent="0.2">
      <c r="F13" s="9" t="s">
        <v>61</v>
      </c>
    </row>
    <row r="14" spans="1:12" x14ac:dyDescent="0.2">
      <c r="F14" s="9" t="s">
        <v>97</v>
      </c>
    </row>
    <row r="15" spans="1:12" x14ac:dyDescent="0.2">
      <c r="F15" s="9" t="s">
        <v>62</v>
      </c>
    </row>
    <row r="16" spans="1:12" x14ac:dyDescent="0.2">
      <c r="F16" s="9" t="s">
        <v>54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3EEBCF7F-B971-497C-9DD4-4DA65BEAC0B7}"/>
    <hyperlink ref="F10" location="HL_3" display="Style Guide" xr:uid="{2C5507B7-CA95-4671-BDEE-C9E973901E99}"/>
    <hyperlink ref="F11" location="HL_4" display="Model Parameters" xr:uid="{1762AF8F-82AF-4282-80BB-345ACFD61EE1}"/>
    <hyperlink ref="F12" location="HL_5" display="MAX" xr:uid="{5A76B882-3BA9-4D09-A1A7-F1A7CF30FF67}"/>
    <hyperlink ref="F13" location="HL_6" display="MIN" xr:uid="{48A6C57F-9552-4790-AE0F-7B2E93B7DD13}"/>
    <hyperlink ref="F14" location="HL_7" display="LARGE" xr:uid="{4E244F84-5660-4C44-937F-FED78F13B436}"/>
    <hyperlink ref="F15" location="HL_8" display="SMALL" xr:uid="{3FB182D0-5A7B-4F6E-B887-C98F40AC307F}"/>
    <hyperlink ref="F16" location="HL_9" display="Error Checks" xr:uid="{5428D5A8-EFFF-4F83-8F60-3582BEC6DEA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36" t="str">
        <f ca="1">IF(ISERROR(RIGHT(CELL("filename",A1),LEN(CELL("filename",A1))-FIND("]",CELL("filename",A1)))),
"",
RIGHT(CELL("filename",A1),LEN(CELL("filename",A1))-FIND("]",CELL("filename",A1))))</f>
        <v>Style Guide</v>
      </c>
      <c r="K1" s="9"/>
    </row>
    <row r="2" spans="1:13" ht="18" x14ac:dyDescent="0.25">
      <c r="A2" s="37" t="str">
        <f ca="1">Model_Name</f>
        <v>SP MAX MIN LARGE and SMALL.xlsx</v>
      </c>
    </row>
    <row r="3" spans="1:13" x14ac:dyDescent="0.2">
      <c r="A3" s="60" t="s">
        <v>1</v>
      </c>
      <c r="B3" s="60"/>
      <c r="C3" s="60"/>
      <c r="D3" s="60"/>
      <c r="E3" s="60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38">
        <f>MAX($B$5:$B5)+1</f>
        <v>1</v>
      </c>
      <c r="C6" s="2" t="s">
        <v>16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2" t="s">
        <v>17</v>
      </c>
      <c r="D8" s="62"/>
      <c r="E8" s="62"/>
      <c r="F8" s="62"/>
      <c r="G8" s="62"/>
      <c r="H8" s="11"/>
      <c r="I8" s="11" t="s">
        <v>18</v>
      </c>
      <c r="J8" s="11"/>
      <c r="K8" s="11" t="s">
        <v>19</v>
      </c>
    </row>
    <row r="9" spans="1:13" outlineLevel="1" x14ac:dyDescent="0.2">
      <c r="C9" s="61"/>
      <c r="D9" s="61"/>
      <c r="E9" s="61"/>
      <c r="F9" s="61"/>
      <c r="G9" s="61"/>
      <c r="K9" s="15"/>
    </row>
    <row r="10" spans="1:13" ht="20.25" outlineLevel="1" x14ac:dyDescent="0.3">
      <c r="C10" s="61" t="s">
        <v>20</v>
      </c>
      <c r="D10" s="61"/>
      <c r="E10" s="61"/>
      <c r="F10" s="61"/>
      <c r="G10" s="61"/>
      <c r="I10" s="12" t="str">
        <f>C10</f>
        <v>Sheet Title</v>
      </c>
      <c r="K10" s="13" t="s">
        <v>20</v>
      </c>
    </row>
    <row r="11" spans="1:13" ht="18" outlineLevel="1" x14ac:dyDescent="0.25">
      <c r="C11" s="61" t="s">
        <v>5</v>
      </c>
      <c r="D11" s="61"/>
      <c r="E11" s="61"/>
      <c r="F11" s="61"/>
      <c r="G11" s="61"/>
      <c r="I11" s="14" t="str">
        <f>C11</f>
        <v>Model Name</v>
      </c>
      <c r="K11" s="13" t="s">
        <v>5</v>
      </c>
    </row>
    <row r="12" spans="1:13" outlineLevel="1" x14ac:dyDescent="0.2">
      <c r="C12" s="61"/>
      <c r="D12" s="61"/>
      <c r="E12" s="61"/>
      <c r="F12" s="61"/>
      <c r="G12" s="61"/>
      <c r="K12" s="15"/>
    </row>
    <row r="13" spans="1:13" ht="16.5" outlineLevel="1" thickBot="1" x14ac:dyDescent="0.3">
      <c r="C13" s="61" t="s">
        <v>21</v>
      </c>
      <c r="D13" s="61"/>
      <c r="E13" s="61"/>
      <c r="F13" s="61"/>
      <c r="G13" s="61"/>
      <c r="I13" s="35" t="str">
        <f>C13</f>
        <v>Header 1</v>
      </c>
      <c r="K13" s="13" t="s">
        <v>21</v>
      </c>
    </row>
    <row r="14" spans="1:13" ht="17.25" outlineLevel="1" thickTop="1" x14ac:dyDescent="0.25">
      <c r="C14" s="61" t="s">
        <v>22</v>
      </c>
      <c r="D14" s="61"/>
      <c r="E14" s="61"/>
      <c r="F14" s="61"/>
      <c r="G14" s="61"/>
      <c r="I14" s="3" t="str">
        <f>C14</f>
        <v>Header 2</v>
      </c>
      <c r="K14" s="13" t="s">
        <v>22</v>
      </c>
    </row>
    <row r="15" spans="1:13" ht="15" outlineLevel="1" x14ac:dyDescent="0.25">
      <c r="C15" s="61" t="s">
        <v>23</v>
      </c>
      <c r="D15" s="61"/>
      <c r="E15" s="61"/>
      <c r="F15" s="61"/>
      <c r="G15" s="61"/>
      <c r="I15" s="4" t="str">
        <f>C15</f>
        <v>Header 3</v>
      </c>
      <c r="K15" s="13" t="s">
        <v>23</v>
      </c>
    </row>
    <row r="16" spans="1:13" ht="15" outlineLevel="1" x14ac:dyDescent="0.25">
      <c r="C16" s="61" t="s">
        <v>24</v>
      </c>
      <c r="D16" s="61"/>
      <c r="E16" s="61"/>
      <c r="F16" s="61"/>
      <c r="G16" s="61"/>
      <c r="I16" s="16" t="str">
        <f>C16</f>
        <v>Header 4</v>
      </c>
      <c r="K16" s="13" t="s">
        <v>24</v>
      </c>
    </row>
    <row r="17" spans="2:14" outlineLevel="1" x14ac:dyDescent="0.2">
      <c r="C17" s="61"/>
      <c r="D17" s="61"/>
      <c r="E17" s="61"/>
      <c r="F17" s="61"/>
      <c r="G17" s="61"/>
      <c r="K17" s="15"/>
    </row>
    <row r="18" spans="2:14" ht="15" outlineLevel="1" x14ac:dyDescent="0.25">
      <c r="C18" s="61" t="s">
        <v>25</v>
      </c>
      <c r="D18" s="61"/>
      <c r="E18" s="61"/>
      <c r="F18" s="61"/>
      <c r="G18" s="61"/>
      <c r="I18" s="17" t="str">
        <f>C18</f>
        <v>Notes</v>
      </c>
      <c r="K18" s="13" t="s">
        <v>25</v>
      </c>
    </row>
    <row r="19" spans="2:14" outlineLevel="1" x14ac:dyDescent="0.2">
      <c r="C19" s="61"/>
      <c r="D19" s="61"/>
      <c r="E19" s="61"/>
      <c r="F19" s="61"/>
      <c r="G19" s="61"/>
      <c r="K19" s="15"/>
      <c r="N19" s="17"/>
    </row>
    <row r="20" spans="2:14" ht="15" outlineLevel="1" x14ac:dyDescent="0.25">
      <c r="C20" s="61" t="s">
        <v>26</v>
      </c>
      <c r="D20" s="61"/>
      <c r="E20" s="61"/>
      <c r="F20" s="61"/>
      <c r="G20" s="61"/>
      <c r="I20" s="11" t="str">
        <f>C20</f>
        <v>Table Heading</v>
      </c>
      <c r="K20" s="13" t="s">
        <v>26</v>
      </c>
    </row>
    <row r="21" spans="2:14" outlineLevel="1" x14ac:dyDescent="0.2"/>
    <row r="22" spans="2:14" outlineLevel="1" x14ac:dyDescent="0.2"/>
    <row r="23" spans="2:14" ht="16.5" thickBot="1" x14ac:dyDescent="0.3">
      <c r="B23" s="38">
        <f>MAX($B$5:$B22)+1</f>
        <v>2</v>
      </c>
      <c r="C23" s="2" t="s">
        <v>27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2" t="s">
        <v>17</v>
      </c>
      <c r="D25" s="62"/>
      <c r="E25" s="62"/>
      <c r="F25" s="62"/>
      <c r="G25" s="62"/>
      <c r="H25" s="11"/>
      <c r="I25" s="11" t="s">
        <v>18</v>
      </c>
      <c r="J25" s="11"/>
      <c r="K25" s="11" t="s">
        <v>19</v>
      </c>
    </row>
    <row r="26" spans="2:14" ht="15" outlineLevel="1" x14ac:dyDescent="0.25">
      <c r="C26" s="61"/>
      <c r="D26" s="61"/>
      <c r="E26" s="61"/>
      <c r="F26" s="61"/>
      <c r="G26" s="61"/>
      <c r="K26" s="13"/>
    </row>
    <row r="27" spans="2:14" ht="15" outlineLevel="1" x14ac:dyDescent="0.25">
      <c r="C27" s="61" t="s">
        <v>28</v>
      </c>
      <c r="D27" s="61"/>
      <c r="E27" s="61"/>
      <c r="F27" s="61"/>
      <c r="G27" s="61"/>
      <c r="I27" s="18" t="s">
        <v>28</v>
      </c>
      <c r="K27" s="19" t="str">
        <f>C27</f>
        <v>Assumption</v>
      </c>
    </row>
    <row r="28" spans="2:14" ht="15" outlineLevel="1" x14ac:dyDescent="0.25">
      <c r="C28" s="61"/>
      <c r="D28" s="61"/>
      <c r="E28" s="61"/>
      <c r="F28" s="61"/>
      <c r="G28" s="61"/>
      <c r="K28" s="19"/>
    </row>
    <row r="29" spans="2:14" ht="15" outlineLevel="1" x14ac:dyDescent="0.25">
      <c r="C29" s="61" t="s">
        <v>29</v>
      </c>
      <c r="D29" s="61"/>
      <c r="E29" s="61"/>
      <c r="F29" s="61"/>
      <c r="G29" s="61"/>
      <c r="I29" s="20" t="str">
        <f>C29</f>
        <v>Constraint</v>
      </c>
      <c r="K29" s="19" t="str">
        <f>C29</f>
        <v>Constraint</v>
      </c>
    </row>
    <row r="30" spans="2:14" ht="15" outlineLevel="1" x14ac:dyDescent="0.25">
      <c r="C30" s="61"/>
      <c r="D30" s="61"/>
      <c r="E30" s="61"/>
      <c r="F30" s="61"/>
      <c r="G30" s="61"/>
      <c r="K30" s="19"/>
    </row>
    <row r="31" spans="2:14" ht="15" outlineLevel="1" x14ac:dyDescent="0.25">
      <c r="C31" s="61" t="s">
        <v>30</v>
      </c>
      <c r="D31" s="61"/>
      <c r="E31" s="61"/>
      <c r="F31" s="61"/>
      <c r="G31" s="61"/>
      <c r="I31" s="21"/>
      <c r="K31" s="19" t="str">
        <f>C31</f>
        <v>Empty</v>
      </c>
    </row>
    <row r="32" spans="2:14" ht="15" outlineLevel="1" x14ac:dyDescent="0.25">
      <c r="C32" s="61"/>
      <c r="D32" s="61"/>
      <c r="E32" s="61"/>
      <c r="F32" s="61"/>
      <c r="G32" s="61"/>
      <c r="K32" s="19"/>
    </row>
    <row r="33" spans="3:11" ht="15" outlineLevel="1" x14ac:dyDescent="0.25">
      <c r="C33" t="s">
        <v>31</v>
      </c>
      <c r="I33" s="22">
        <v>0</v>
      </c>
      <c r="K33" s="19" t="str">
        <f>C33</f>
        <v>Error Check</v>
      </c>
    </row>
    <row r="34" spans="3:11" ht="15" outlineLevel="1" x14ac:dyDescent="0.25">
      <c r="K34" s="19"/>
    </row>
    <row r="35" spans="3:11" ht="15" outlineLevel="1" x14ac:dyDescent="0.25">
      <c r="C35" s="61" t="s">
        <v>32</v>
      </c>
      <c r="D35" s="61"/>
      <c r="E35" s="61"/>
      <c r="F35" s="61"/>
      <c r="G35" s="61"/>
      <c r="I35" s="9" t="s">
        <v>32</v>
      </c>
      <c r="K35" s="19" t="str">
        <f>C35</f>
        <v>Hyperlink</v>
      </c>
    </row>
    <row r="36" spans="3:11" ht="15" outlineLevel="1" x14ac:dyDescent="0.25">
      <c r="C36" s="61"/>
      <c r="D36" s="61"/>
      <c r="E36" s="61"/>
      <c r="F36" s="61"/>
      <c r="G36" s="61"/>
      <c r="K36" s="19"/>
    </row>
    <row r="37" spans="3:11" ht="15" outlineLevel="1" x14ac:dyDescent="0.25">
      <c r="C37" s="61" t="s">
        <v>33</v>
      </c>
      <c r="D37" s="61"/>
      <c r="E37" s="61"/>
      <c r="F37" s="61"/>
      <c r="G37" s="61"/>
      <c r="I37" s="23" t="str">
        <f>'Error Checks'!E12</f>
        <v>None</v>
      </c>
      <c r="K37" s="19" t="str">
        <f>C37</f>
        <v>Internal Reference</v>
      </c>
    </row>
    <row r="38" spans="3:11" ht="15" outlineLevel="1" x14ac:dyDescent="0.25">
      <c r="C38" s="61"/>
      <c r="D38" s="61"/>
      <c r="E38" s="61"/>
      <c r="F38" s="61"/>
      <c r="G38" s="61"/>
      <c r="K38" s="19"/>
    </row>
    <row r="39" spans="3:11" ht="15" outlineLevel="1" x14ac:dyDescent="0.25">
      <c r="C39" s="61" t="s">
        <v>34</v>
      </c>
      <c r="D39" s="61"/>
      <c r="E39" s="61"/>
      <c r="F39" s="61"/>
      <c r="G39" s="61"/>
      <c r="I39" s="24">
        <v>77</v>
      </c>
      <c r="K39" s="19" t="s">
        <v>35</v>
      </c>
    </row>
    <row r="40" spans="3:11" ht="15" outlineLevel="1" x14ac:dyDescent="0.25">
      <c r="C40" s="61"/>
      <c r="D40" s="61"/>
      <c r="E40" s="61"/>
      <c r="F40" s="61"/>
      <c r="G40" s="61"/>
      <c r="K40" s="19"/>
    </row>
    <row r="41" spans="3:11" ht="15" outlineLevel="1" x14ac:dyDescent="0.25">
      <c r="C41" s="61" t="s">
        <v>36</v>
      </c>
      <c r="D41" s="61"/>
      <c r="E41" s="61"/>
      <c r="F41" s="61"/>
      <c r="G41" s="61"/>
      <c r="I41" s="25">
        <f>I39</f>
        <v>77</v>
      </c>
      <c r="K41" s="19" t="str">
        <f>C41</f>
        <v>Line Total</v>
      </c>
    </row>
    <row r="42" spans="3:11" ht="15" outlineLevel="1" x14ac:dyDescent="0.25">
      <c r="C42" s="61"/>
      <c r="D42" s="61"/>
      <c r="E42" s="61"/>
      <c r="F42" s="61"/>
      <c r="G42" s="61"/>
      <c r="K42" s="19"/>
    </row>
    <row r="43" spans="3:11" ht="15" outlineLevel="1" x14ac:dyDescent="0.25">
      <c r="C43" s="61" t="s">
        <v>37</v>
      </c>
      <c r="D43" s="61"/>
      <c r="E43" s="61"/>
      <c r="F43" s="61"/>
      <c r="G43" s="61"/>
      <c r="I43" s="26">
        <v>365</v>
      </c>
      <c r="K43" s="19" t="str">
        <f>C43</f>
        <v>Parameter</v>
      </c>
    </row>
    <row r="44" spans="3:11" ht="15" outlineLevel="1" x14ac:dyDescent="0.25">
      <c r="C44" s="61"/>
      <c r="D44" s="61"/>
      <c r="E44" s="61"/>
      <c r="F44" s="61"/>
      <c r="G44" s="61"/>
      <c r="K44" s="19"/>
    </row>
    <row r="45" spans="3:11" ht="15" outlineLevel="1" x14ac:dyDescent="0.25">
      <c r="C45" s="61" t="s">
        <v>38</v>
      </c>
      <c r="D45" s="61"/>
      <c r="E45" s="61"/>
      <c r="F45" s="61"/>
      <c r="G45" s="61"/>
      <c r="I45" s="27" t="s">
        <v>39</v>
      </c>
      <c r="K45" s="19" t="str">
        <f>C45</f>
        <v>Range Name Description</v>
      </c>
    </row>
    <row r="46" spans="3:11" ht="15" outlineLevel="1" x14ac:dyDescent="0.25">
      <c r="C46" s="61"/>
      <c r="D46" s="61"/>
      <c r="E46" s="61"/>
      <c r="F46" s="61"/>
      <c r="G46" s="61"/>
      <c r="K46" s="19"/>
    </row>
    <row r="47" spans="3:11" ht="15" outlineLevel="1" x14ac:dyDescent="0.25">
      <c r="C47" s="61" t="s">
        <v>40</v>
      </c>
      <c r="D47" s="61"/>
      <c r="E47" s="61"/>
      <c r="F47" s="61"/>
      <c r="G47" s="61"/>
      <c r="I47" s="28">
        <f>ROW(C47)</f>
        <v>47</v>
      </c>
      <c r="K47" s="19" t="s">
        <v>41</v>
      </c>
    </row>
    <row r="48" spans="3:11" ht="15" outlineLevel="1" x14ac:dyDescent="0.25">
      <c r="C48" s="61"/>
      <c r="D48" s="61"/>
      <c r="E48" s="61"/>
      <c r="F48" s="61"/>
      <c r="G48" s="61"/>
      <c r="K48" s="19"/>
    </row>
    <row r="49" spans="2:13" ht="15" outlineLevel="1" x14ac:dyDescent="0.25">
      <c r="C49" s="61" t="s">
        <v>42</v>
      </c>
      <c r="D49" s="61"/>
      <c r="E49" s="61"/>
      <c r="F49" s="61"/>
      <c r="G49" s="61"/>
      <c r="I49" s="29">
        <f>I41</f>
        <v>77</v>
      </c>
      <c r="K49" s="19" t="str">
        <f>C49</f>
        <v>Row Summary</v>
      </c>
    </row>
    <row r="50" spans="2:13" ht="15" outlineLevel="1" x14ac:dyDescent="0.25">
      <c r="C50" s="61"/>
      <c r="D50" s="61"/>
      <c r="E50" s="61"/>
      <c r="F50" s="61"/>
      <c r="G50" s="61"/>
      <c r="K50" s="19"/>
    </row>
    <row r="51" spans="2:13" ht="15" outlineLevel="1" x14ac:dyDescent="0.25">
      <c r="C51" s="61" t="s">
        <v>43</v>
      </c>
      <c r="D51" s="61"/>
      <c r="E51" s="61"/>
      <c r="F51" s="61"/>
      <c r="G51" s="61"/>
      <c r="I51" s="30" t="s">
        <v>57</v>
      </c>
      <c r="K51" s="19" t="str">
        <f>C51</f>
        <v>Units</v>
      </c>
    </row>
    <row r="52" spans="2:13" ht="15" outlineLevel="1" x14ac:dyDescent="0.25">
      <c r="C52" s="61"/>
      <c r="D52" s="61"/>
      <c r="E52" s="61"/>
      <c r="F52" s="61"/>
      <c r="G52" s="61"/>
      <c r="K52" s="19"/>
    </row>
    <row r="53" spans="2:13" ht="15" outlineLevel="1" x14ac:dyDescent="0.25">
      <c r="C53" s="61" t="s">
        <v>44</v>
      </c>
      <c r="D53" s="61"/>
      <c r="E53" s="61"/>
      <c r="F53" s="61"/>
      <c r="G53" s="61"/>
      <c r="I53" s="31"/>
      <c r="K53" s="19" t="str">
        <f>C53</f>
        <v>WIP</v>
      </c>
    </row>
    <row r="54" spans="2:13" ht="15" outlineLevel="1" x14ac:dyDescent="0.25">
      <c r="C54" s="61"/>
      <c r="D54" s="61"/>
      <c r="E54" s="61"/>
      <c r="F54" s="61"/>
      <c r="G54" s="61"/>
      <c r="K54" s="19"/>
    </row>
    <row r="55" spans="2:13" outlineLevel="1" x14ac:dyDescent="0.2">
      <c r="C55" s="61"/>
      <c r="D55" s="61"/>
      <c r="E55" s="61"/>
      <c r="F55" s="61"/>
      <c r="G55" s="61"/>
    </row>
    <row r="56" spans="2:13" ht="16.5" thickBot="1" x14ac:dyDescent="0.3">
      <c r="B56" s="38">
        <f>MAX($B$5:$B55)+1</f>
        <v>3</v>
      </c>
      <c r="C56" s="2" t="s">
        <v>45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2" t="s">
        <v>17</v>
      </c>
      <c r="D58" s="62"/>
      <c r="E58" s="62"/>
      <c r="F58" s="62"/>
      <c r="G58" s="62"/>
      <c r="H58" s="11"/>
      <c r="I58" s="11" t="s">
        <v>18</v>
      </c>
      <c r="J58" s="11"/>
      <c r="K58" s="11" t="s">
        <v>19</v>
      </c>
    </row>
    <row r="59" spans="2:13" outlineLevel="1" x14ac:dyDescent="0.2"/>
    <row r="60" spans="2:13" ht="15" outlineLevel="1" x14ac:dyDescent="0.25">
      <c r="C60" s="61" t="s">
        <v>46</v>
      </c>
      <c r="D60" s="61"/>
      <c r="E60" s="61"/>
      <c r="F60" s="61"/>
      <c r="G60" s="61"/>
      <c r="I60" s="40">
        <v>123456.789</v>
      </c>
      <c r="K60" s="19" t="str">
        <f t="shared" ref="K60:K66" si="0">C60</f>
        <v>Comma</v>
      </c>
    </row>
    <row r="61" spans="2:13" ht="15" outlineLevel="1" x14ac:dyDescent="0.25">
      <c r="C61" s="61"/>
      <c r="D61" s="61"/>
      <c r="E61" s="61"/>
      <c r="F61" s="61"/>
      <c r="G61" s="61"/>
      <c r="K61" s="19"/>
    </row>
    <row r="62" spans="2:13" ht="15" outlineLevel="1" x14ac:dyDescent="0.25">
      <c r="C62" s="61" t="s">
        <v>47</v>
      </c>
      <c r="D62" s="61"/>
      <c r="E62" s="61"/>
      <c r="F62" s="61"/>
      <c r="G62" s="61"/>
      <c r="I62" s="39">
        <v>-123456.789</v>
      </c>
      <c r="K62" s="19" t="str">
        <f t="shared" si="0"/>
        <v>Comma [0]</v>
      </c>
    </row>
    <row r="63" spans="2:13" ht="15" outlineLevel="1" x14ac:dyDescent="0.25">
      <c r="C63" s="61"/>
      <c r="D63" s="61"/>
      <c r="E63" s="61"/>
      <c r="F63" s="61"/>
      <c r="G63" s="61"/>
      <c r="K63" s="19"/>
    </row>
    <row r="64" spans="2:13" ht="15" outlineLevel="1" x14ac:dyDescent="0.25">
      <c r="C64" s="61" t="s">
        <v>48</v>
      </c>
      <c r="D64" s="61"/>
      <c r="E64" s="61"/>
      <c r="F64" s="61"/>
      <c r="G64" s="61"/>
      <c r="I64" s="41">
        <v>123456.789</v>
      </c>
      <c r="K64" s="19" t="str">
        <f t="shared" si="0"/>
        <v>Currency</v>
      </c>
    </row>
    <row r="65" spans="3:11" ht="15" outlineLevel="1" x14ac:dyDescent="0.25">
      <c r="C65" s="61"/>
      <c r="D65" s="61"/>
      <c r="E65" s="61"/>
      <c r="F65" s="61"/>
      <c r="G65" s="61"/>
      <c r="K65" s="19"/>
    </row>
    <row r="66" spans="3:11" ht="15" outlineLevel="1" x14ac:dyDescent="0.25">
      <c r="C66" s="61" t="s">
        <v>49</v>
      </c>
      <c r="D66" s="61"/>
      <c r="E66" s="61"/>
      <c r="F66" s="61"/>
      <c r="G66" s="61"/>
      <c r="I66" s="42">
        <v>123456.789</v>
      </c>
      <c r="K66" s="19" t="str">
        <f t="shared" si="0"/>
        <v>Currency [0]</v>
      </c>
    </row>
    <row r="67" spans="3:11" ht="15" outlineLevel="1" x14ac:dyDescent="0.25">
      <c r="C67" s="61"/>
      <c r="D67" s="61"/>
      <c r="E67" s="61"/>
      <c r="F67" s="61"/>
      <c r="G67" s="61"/>
      <c r="K67" s="19"/>
    </row>
    <row r="68" spans="3:11" ht="15" outlineLevel="1" x14ac:dyDescent="0.25">
      <c r="C68" s="61" t="s">
        <v>50</v>
      </c>
      <c r="D68" s="61"/>
      <c r="E68" s="61"/>
      <c r="F68" s="61"/>
      <c r="G68" s="61"/>
      <c r="I68" s="43">
        <f ca="1">TODAY()</f>
        <v>45330</v>
      </c>
      <c r="K68" s="19" t="str">
        <f>C68</f>
        <v>Date</v>
      </c>
    </row>
    <row r="69" spans="3:11" ht="15" outlineLevel="1" x14ac:dyDescent="0.25">
      <c r="C69" s="61"/>
      <c r="D69" s="61"/>
      <c r="E69" s="61"/>
      <c r="F69" s="61"/>
      <c r="G69" s="61"/>
      <c r="K69" s="19"/>
    </row>
    <row r="70" spans="3:11" ht="15" outlineLevel="1" x14ac:dyDescent="0.25">
      <c r="C70" s="61" t="s">
        <v>51</v>
      </c>
      <c r="D70" s="61"/>
      <c r="E70" s="61"/>
      <c r="F70" s="61"/>
      <c r="G70" s="61"/>
      <c r="I70" s="44">
        <f ca="1">TODAY()</f>
        <v>45330</v>
      </c>
      <c r="K70" s="19" t="str">
        <f>C70</f>
        <v>Date Heading</v>
      </c>
    </row>
    <row r="71" spans="3:11" ht="15" outlineLevel="1" x14ac:dyDescent="0.25">
      <c r="C71" s="61"/>
      <c r="D71" s="61"/>
      <c r="E71" s="61"/>
      <c r="F71" s="61"/>
      <c r="G71" s="61"/>
      <c r="K71" s="19"/>
    </row>
    <row r="72" spans="3:11" ht="15" outlineLevel="1" x14ac:dyDescent="0.25">
      <c r="C72" s="61" t="s">
        <v>52</v>
      </c>
      <c r="D72" s="61"/>
      <c r="E72" s="61"/>
      <c r="F72" s="61"/>
      <c r="G72" s="61"/>
      <c r="I72" s="32">
        <v>-123456.789</v>
      </c>
      <c r="K72" s="19" t="str">
        <f>C72</f>
        <v>Numbers 0</v>
      </c>
    </row>
    <row r="73" spans="3:11" ht="15" outlineLevel="1" x14ac:dyDescent="0.25">
      <c r="C73" s="61"/>
      <c r="D73" s="61"/>
      <c r="E73" s="61"/>
      <c r="F73" s="61"/>
      <c r="G73" s="61"/>
      <c r="K73" s="19"/>
    </row>
    <row r="74" spans="3:11" ht="15" outlineLevel="1" x14ac:dyDescent="0.25">
      <c r="C74" s="61" t="s">
        <v>53</v>
      </c>
      <c r="D74" s="61"/>
      <c r="E74" s="61"/>
      <c r="F74" s="61"/>
      <c r="G74" s="61"/>
      <c r="I74" s="33">
        <v>0.5</v>
      </c>
      <c r="K74" s="19" t="str">
        <f>C74</f>
        <v>Percent</v>
      </c>
    </row>
    <row r="75" spans="3:11" outlineLevel="1" x14ac:dyDescent="0.2">
      <c r="C75" s="61"/>
      <c r="D75" s="61"/>
      <c r="E75" s="61"/>
      <c r="F75" s="61"/>
      <c r="G75" s="61"/>
    </row>
    <row r="76" spans="3:11" outlineLevel="1" x14ac:dyDescent="0.2">
      <c r="C76" s="61"/>
      <c r="D76" s="61"/>
      <c r="E76" s="61"/>
      <c r="F76" s="61"/>
      <c r="G76" s="61"/>
    </row>
    <row r="77" spans="3:11" x14ac:dyDescent="0.2">
      <c r="C77" s="61"/>
      <c r="D77" s="61"/>
      <c r="E77" s="61"/>
      <c r="F77" s="61"/>
      <c r="G77" s="61"/>
    </row>
    <row r="78" spans="3:11" x14ac:dyDescent="0.2">
      <c r="C78" s="61"/>
      <c r="D78" s="61"/>
      <c r="E78" s="61"/>
      <c r="F78" s="61"/>
      <c r="G78" s="61"/>
    </row>
    <row r="79" spans="3:11" x14ac:dyDescent="0.2">
      <c r="C79" s="61"/>
      <c r="D79" s="61"/>
      <c r="E79" s="61"/>
      <c r="F79" s="61"/>
      <c r="G79" s="61"/>
    </row>
    <row r="80" spans="3:11" x14ac:dyDescent="0.2">
      <c r="C80" s="61"/>
      <c r="D80" s="61"/>
      <c r="E80" s="61"/>
      <c r="F80" s="61"/>
      <c r="G80" s="61"/>
    </row>
    <row r="81" spans="3:7" x14ac:dyDescent="0.2">
      <c r="C81" s="61"/>
      <c r="D81" s="61"/>
      <c r="E81" s="61"/>
      <c r="F81" s="61"/>
      <c r="G81" s="61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14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36" t="str">
        <f ca="1">IF(ISERROR(RIGHT(CELL("filename",A1),LEN(CELL("filename",A1))-FIND("]",CELL("filename",A1)))),
"",
RIGHT(CELL("filename",A1),LEN(CELL("filename",A1))-FIND("]",CELL("filename",A1))))</f>
        <v>Model Parameters</v>
      </c>
      <c r="J1" s="60"/>
      <c r="K1" s="60"/>
    </row>
    <row r="2" spans="1:18" ht="18" x14ac:dyDescent="0.25">
      <c r="A2" s="37" t="str">
        <f ca="1">Model_Name</f>
        <v>SP MAX MIN LARGE and SMALL.xlsx</v>
      </c>
    </row>
    <row r="3" spans="1:18" x14ac:dyDescent="0.2">
      <c r="A3" s="60" t="s">
        <v>1</v>
      </c>
      <c r="B3" s="60"/>
      <c r="C3" s="60"/>
      <c r="D3" s="60"/>
      <c r="E3" s="6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38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3" t="str">
        <f ca="1">IF(ISERROR(OR(FIND("[",CELL("filename",A1)),FIND("]",CELL("filename",A1)))),"",MID(CELL("filename",A1),FIND("[",CELL("filename",A1))+1,FIND("]",CELL("filename",A1))-FIND("[",CELL("filename",A1))-1))</f>
        <v>SP MAX MIN LARGE and SMALL.xlsx</v>
      </c>
      <c r="H11" s="64"/>
      <c r="I11" s="64"/>
      <c r="J11" s="64"/>
      <c r="K11" s="64"/>
      <c r="L11" s="64"/>
      <c r="M11" s="64"/>
      <c r="N11" s="65"/>
    </row>
    <row r="12" spans="1:18" outlineLevel="1" x14ac:dyDescent="0.2">
      <c r="E12" t="s">
        <v>6</v>
      </c>
      <c r="G12" s="66" t="s">
        <v>98</v>
      </c>
      <c r="H12" s="66"/>
      <c r="I12" s="66"/>
      <c r="J12" s="66"/>
      <c r="K12" s="66"/>
      <c r="L12" s="66"/>
      <c r="M12" s="66"/>
      <c r="N12" s="66"/>
    </row>
    <row r="13" spans="1:18" outlineLevel="1" x14ac:dyDescent="0.2"/>
    <row r="14" spans="1:18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R7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</cols>
  <sheetData>
    <row r="1" spans="1:18" ht="20.25" x14ac:dyDescent="0.3">
      <c r="A1" s="36" t="str">
        <f ca="1">IF(ISERROR(RIGHT(CELL("filename",A1),LEN(CELL("filename",A1))-FIND("]",CELL("filename",A1)))),
"",
RIGHT(CELL("filename",A1),LEN(CELL("filename",A1))-FIND("]",CELL("filename",A1))))</f>
        <v>MAX</v>
      </c>
      <c r="G1" s="60"/>
      <c r="H1" s="60"/>
    </row>
    <row r="2" spans="1:18" ht="18" x14ac:dyDescent="0.25">
      <c r="A2" s="37" t="str">
        <f ca="1">Model_Name</f>
        <v>SP MAX MIN LARGE and SMALL.xlsx</v>
      </c>
    </row>
    <row r="3" spans="1:18" x14ac:dyDescent="0.2">
      <c r="A3" s="60" t="s">
        <v>1</v>
      </c>
      <c r="B3" s="60"/>
      <c r="C3" s="60"/>
      <c r="D3" s="60"/>
      <c r="E3" s="60"/>
    </row>
    <row r="4" spans="1:18" ht="14.25" x14ac:dyDescent="0.2">
      <c r="B4" t="s">
        <v>2</v>
      </c>
      <c r="F4" s="1">
        <f>Overall_Error_Check</f>
        <v>0</v>
      </c>
    </row>
    <row r="6" spans="1:18" ht="16.5" thickBot="1" x14ac:dyDescent="0.3">
      <c r="B6" s="38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58</v>
      </c>
    </row>
    <row r="9" spans="1:18" outlineLevel="1" x14ac:dyDescent="0.2"/>
    <row r="10" spans="1:18" ht="16.5" outlineLevel="1" x14ac:dyDescent="0.25">
      <c r="C10" s="3"/>
      <c r="D10" s="4" t="s">
        <v>59</v>
      </c>
    </row>
    <row r="11" spans="1:18" outlineLevel="1" x14ac:dyDescent="0.2"/>
    <row r="12" spans="1:18" outlineLevel="1" x14ac:dyDescent="0.2">
      <c r="F12" s="11" t="s">
        <v>66</v>
      </c>
      <c r="H12" s="11" t="s">
        <v>60</v>
      </c>
    </row>
    <row r="13" spans="1:18" outlineLevel="1" x14ac:dyDescent="0.2">
      <c r="F13" s="48">
        <v>497</v>
      </c>
      <c r="H13" s="49">
        <f>MAX(F13:F27)</f>
        <v>497</v>
      </c>
      <c r="I13" s="50" t="str">
        <f ca="1">IFERROR(_xlfn.FORMULATEXT(H13),"")</f>
        <v>=MAX(F13:F27)</v>
      </c>
      <c r="J13" s="50"/>
    </row>
    <row r="14" spans="1:18" outlineLevel="1" x14ac:dyDescent="0.2">
      <c r="F14" s="48">
        <v>29</v>
      </c>
    </row>
    <row r="15" spans="1:18" outlineLevel="1" x14ac:dyDescent="0.2">
      <c r="F15" s="48">
        <v>180</v>
      </c>
    </row>
    <row r="16" spans="1:18" outlineLevel="1" x14ac:dyDescent="0.2">
      <c r="F16" s="48">
        <v>115</v>
      </c>
    </row>
    <row r="17" spans="2:18" outlineLevel="1" x14ac:dyDescent="0.2">
      <c r="F17" s="48">
        <v>318</v>
      </c>
    </row>
    <row r="18" spans="2:18" outlineLevel="1" x14ac:dyDescent="0.2">
      <c r="F18" s="48">
        <v>85</v>
      </c>
    </row>
    <row r="19" spans="2:18" outlineLevel="1" x14ac:dyDescent="0.2">
      <c r="F19" s="48">
        <v>474</v>
      </c>
    </row>
    <row r="20" spans="2:18" outlineLevel="1" x14ac:dyDescent="0.2">
      <c r="F20" s="48">
        <v>292</v>
      </c>
    </row>
    <row r="21" spans="2:18" outlineLevel="1" x14ac:dyDescent="0.2">
      <c r="F21" s="48">
        <v>436</v>
      </c>
    </row>
    <row r="22" spans="2:18" outlineLevel="1" x14ac:dyDescent="0.2">
      <c r="F22" s="48">
        <v>56</v>
      </c>
    </row>
    <row r="23" spans="2:18" outlineLevel="1" x14ac:dyDescent="0.2">
      <c r="F23" s="48">
        <v>301</v>
      </c>
    </row>
    <row r="24" spans="2:18" outlineLevel="1" x14ac:dyDescent="0.2">
      <c r="F24" s="48">
        <v>400</v>
      </c>
    </row>
    <row r="25" spans="2:18" outlineLevel="1" x14ac:dyDescent="0.2">
      <c r="F25" s="48">
        <v>255</v>
      </c>
    </row>
    <row r="26" spans="2:18" outlineLevel="1" x14ac:dyDescent="0.2">
      <c r="F26" s="48">
        <v>157</v>
      </c>
    </row>
    <row r="27" spans="2:18" outlineLevel="1" x14ac:dyDescent="0.2">
      <c r="F27" s="48">
        <v>293</v>
      </c>
    </row>
    <row r="28" spans="2:18" outlineLevel="1" x14ac:dyDescent="0.2"/>
    <row r="29" spans="2:18" outlineLevel="1" x14ac:dyDescent="0.2"/>
    <row r="30" spans="2:18" ht="16.5" thickBot="1" x14ac:dyDescent="0.3">
      <c r="B30" s="38">
        <f>MAX($B$5:$B29)+1</f>
        <v>2</v>
      </c>
      <c r="C30" s="2" t="s">
        <v>67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ht="12.75" outlineLevel="1" thickTop="1" x14ac:dyDescent="0.2"/>
    <row r="32" spans="2:18" ht="16.5" outlineLevel="1" x14ac:dyDescent="0.25">
      <c r="C32" s="3" t="s">
        <v>68</v>
      </c>
    </row>
    <row r="33" spans="2:18" outlineLevel="1" x14ac:dyDescent="0.2"/>
    <row r="34" spans="2:18" outlineLevel="1" x14ac:dyDescent="0.2">
      <c r="F34" s="67" t="str">
        <f>F12</f>
        <v>Values</v>
      </c>
      <c r="G34" s="67"/>
      <c r="H34" s="11" t="str">
        <f>H12</f>
        <v>MAX</v>
      </c>
    </row>
    <row r="35" spans="2:18" outlineLevel="1" x14ac:dyDescent="0.2">
      <c r="F35" s="48">
        <v>-390</v>
      </c>
      <c r="G35" s="48"/>
      <c r="H35" s="53">
        <f>MAX(F35:G35)</f>
        <v>-390</v>
      </c>
      <c r="I35" s="50" t="str">
        <f ca="1">IFERROR(_xlfn.FORMULATEXT(H35)&amp;"- doesn't treat blanks as zeros","")</f>
        <v>=MAX(F35:G35)- doesn't treat blanks as zeros</v>
      </c>
    </row>
    <row r="36" spans="2:18" outlineLevel="1" x14ac:dyDescent="0.2">
      <c r="F36" s="48">
        <v>-194</v>
      </c>
      <c r="G36" s="21"/>
      <c r="H36" s="53">
        <f>MAX(F36,)</f>
        <v>0</v>
      </c>
      <c r="I36" s="51" t="str">
        <f ca="1">IFERROR(_xlfn.FORMULATEXT(H36)&amp;" - does treat blanks in formula as zeros","")</f>
        <v>=MAX(F36,) - does treat blanks in formula as zeros</v>
      </c>
    </row>
    <row r="37" spans="2:18" outlineLevel="1" x14ac:dyDescent="0.2">
      <c r="F37" s="48">
        <v>-247</v>
      </c>
      <c r="G37" s="21"/>
      <c r="H37" s="53" t="e">
        <f>MAX(F37,"")</f>
        <v>#VALUE!</v>
      </c>
      <c r="I37" s="51" t="str">
        <f ca="1">IFERROR(_xlfn.FORMULATEXT(H37)&amp;" - empty strings are treated as text; MAX cannot evaluate text strings","")</f>
        <v>=MAX(F37,"") - empty strings are treated as text; MAX cannot evaluate text strings</v>
      </c>
    </row>
    <row r="38" spans="2:18" outlineLevel="1" x14ac:dyDescent="0.2"/>
    <row r="39" spans="2:18" outlineLevel="1" x14ac:dyDescent="0.2"/>
    <row r="40" spans="2:18" ht="16.5" thickBot="1" x14ac:dyDescent="0.3">
      <c r="B40" s="38">
        <f>MAX($B$5:$B39)+1</f>
        <v>3</v>
      </c>
      <c r="C40" s="2" t="s">
        <v>69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ht="12.75" outlineLevel="1" thickTop="1" x14ac:dyDescent="0.2"/>
    <row r="42" spans="2:18" ht="16.5" outlineLevel="1" x14ac:dyDescent="0.25">
      <c r="C42" s="3" t="s">
        <v>58</v>
      </c>
    </row>
    <row r="43" spans="2:18" outlineLevel="1" x14ac:dyDescent="0.2"/>
    <row r="44" spans="2:18" ht="16.5" outlineLevel="1" x14ac:dyDescent="0.25">
      <c r="C44" s="3"/>
      <c r="D44" s="4" t="s">
        <v>59</v>
      </c>
    </row>
    <row r="45" spans="2:18" outlineLevel="1" x14ac:dyDescent="0.2"/>
    <row r="46" spans="2:18" outlineLevel="1" x14ac:dyDescent="0.2">
      <c r="F46" s="11" t="str">
        <f>F12</f>
        <v>Values</v>
      </c>
      <c r="I46" s="11" t="str">
        <f>H12</f>
        <v>MAX</v>
      </c>
    </row>
    <row r="47" spans="2:18" outlineLevel="1" x14ac:dyDescent="0.2">
      <c r="F47" s="48">
        <v>260</v>
      </c>
      <c r="I47" s="53">
        <f>MAX(F47:F61)</f>
        <v>493</v>
      </c>
      <c r="K47" s="50" t="str">
        <f ca="1">IFERROR(_xlfn.FORMULATEXT(I47),"")</f>
        <v>=MAX(F47:F61)</v>
      </c>
    </row>
    <row r="48" spans="2:18" outlineLevel="1" x14ac:dyDescent="0.2">
      <c r="F48" s="48">
        <v>-213</v>
      </c>
      <c r="K48" s="50"/>
    </row>
    <row r="49" spans="2:18" outlineLevel="1" x14ac:dyDescent="0.2">
      <c r="F49" s="48">
        <v>340</v>
      </c>
      <c r="H49" s="62" t="s">
        <v>70</v>
      </c>
      <c r="I49" s="62"/>
      <c r="J49" s="62"/>
      <c r="K49" s="50"/>
    </row>
    <row r="50" spans="2:18" outlineLevel="1" x14ac:dyDescent="0.2">
      <c r="F50" s="48">
        <v>-432</v>
      </c>
      <c r="H50" s="21"/>
      <c r="I50" s="52">
        <f t="array" ref="I50">MAX(IF(F47:F61&gt;0,F47:F61))</f>
        <v>493</v>
      </c>
      <c r="J50" s="21"/>
      <c r="K50" s="50" t="str">
        <f ca="1">IFERROR(_xlfn.FORMULATEXT(I50),"")</f>
        <v>{=MAX(IF(F47:F61&gt;0,F47:F61))}</v>
      </c>
    </row>
    <row r="51" spans="2:18" outlineLevel="1" x14ac:dyDescent="0.2">
      <c r="F51" s="48">
        <v>493</v>
      </c>
      <c r="K51" s="50"/>
    </row>
    <row r="52" spans="2:18" outlineLevel="1" x14ac:dyDescent="0.2">
      <c r="F52" s="48">
        <v>-41</v>
      </c>
      <c r="H52" s="62" t="s">
        <v>71</v>
      </c>
      <c r="I52" s="62"/>
      <c r="J52" s="62"/>
      <c r="K52" s="50"/>
    </row>
    <row r="53" spans="2:18" outlineLevel="1" x14ac:dyDescent="0.2">
      <c r="F53" s="48">
        <v>178</v>
      </c>
      <c r="H53" s="21"/>
      <c r="I53" s="53">
        <f t="array" ref="I53">MAX(IF(F47:F61&lt;0,F47:F61))</f>
        <v>-23</v>
      </c>
      <c r="J53" s="21"/>
      <c r="K53" s="50" t="str">
        <f ca="1">IFERROR(_xlfn.FORMULATEXT(I53),"")</f>
        <v>{=MAX(IF(F47:F61&lt;0,F47:F61))}</v>
      </c>
    </row>
    <row r="54" spans="2:18" outlineLevel="1" x14ac:dyDescent="0.2">
      <c r="F54" s="48">
        <v>-57</v>
      </c>
      <c r="K54" s="50"/>
    </row>
    <row r="55" spans="2:18" outlineLevel="1" x14ac:dyDescent="0.2">
      <c r="F55" s="48">
        <v>222</v>
      </c>
      <c r="H55" s="62" t="s">
        <v>72</v>
      </c>
      <c r="I55" s="62"/>
      <c r="J55" s="62"/>
      <c r="K55" s="50"/>
    </row>
    <row r="56" spans="2:18" outlineLevel="1" x14ac:dyDescent="0.2">
      <c r="F56" s="48">
        <v>-38</v>
      </c>
      <c r="H56" s="21"/>
      <c r="I56" s="53">
        <f t="array" ref="I56">MAX(IF(MOD(F47:F61,2)=0,F47:F61))</f>
        <v>340</v>
      </c>
      <c r="J56" s="21"/>
      <c r="K56" s="50" t="str">
        <f ca="1">IFERROR(_xlfn.FORMULATEXT(I56),"")</f>
        <v>{=MAX(IF(MOD(F47:F61,2)=0,F47:F61))}</v>
      </c>
    </row>
    <row r="57" spans="2:18" outlineLevel="1" x14ac:dyDescent="0.2">
      <c r="F57" s="48">
        <v>481</v>
      </c>
      <c r="K57" s="50"/>
    </row>
    <row r="58" spans="2:18" outlineLevel="1" x14ac:dyDescent="0.2">
      <c r="F58" s="48">
        <v>-57</v>
      </c>
      <c r="H58" s="62" t="s">
        <v>73</v>
      </c>
      <c r="I58" s="62"/>
      <c r="J58" s="62"/>
      <c r="K58" s="50"/>
    </row>
    <row r="59" spans="2:18" outlineLevel="1" x14ac:dyDescent="0.2">
      <c r="F59" s="48">
        <v>48</v>
      </c>
      <c r="H59" s="21"/>
      <c r="I59" s="53">
        <f t="array" ref="I59">MAX(IF(MOD(F47:F61,2)=1,F47:F61))</f>
        <v>493</v>
      </c>
      <c r="J59" s="21"/>
      <c r="K59" s="50" t="str">
        <f ca="1">IFERROR(_xlfn.FORMULATEXT(I59),"")</f>
        <v>{=MAX(IF(MOD(F47:F61,2)=1,F47:F61))}</v>
      </c>
    </row>
    <row r="60" spans="2:18" outlineLevel="1" x14ac:dyDescent="0.2">
      <c r="F60" s="48">
        <v>-23</v>
      </c>
    </row>
    <row r="61" spans="2:18" outlineLevel="1" x14ac:dyDescent="0.2">
      <c r="F61" s="48">
        <v>277</v>
      </c>
    </row>
    <row r="62" spans="2:18" outlineLevel="1" x14ac:dyDescent="0.2"/>
    <row r="63" spans="2:18" outlineLevel="1" x14ac:dyDescent="0.2"/>
    <row r="64" spans="2:18" ht="16.5" thickBot="1" x14ac:dyDescent="0.3">
      <c r="B64" s="38">
        <f>MAX($B$5:$B63)+1</f>
        <v>4</v>
      </c>
      <c r="C64" s="2" t="s">
        <v>74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3:11" ht="12.75" outlineLevel="1" thickTop="1" x14ac:dyDescent="0.2"/>
    <row r="66" spans="3:11" ht="16.5" outlineLevel="1" x14ac:dyDescent="0.25">
      <c r="C66" s="3" t="s">
        <v>58</v>
      </c>
    </row>
    <row r="67" spans="3:11" outlineLevel="1" x14ac:dyDescent="0.2"/>
    <row r="68" spans="3:11" ht="16.5" outlineLevel="1" x14ac:dyDescent="0.25">
      <c r="C68" s="3"/>
      <c r="D68" s="4" t="s">
        <v>75</v>
      </c>
    </row>
    <row r="69" spans="3:11" outlineLevel="1" x14ac:dyDescent="0.2"/>
    <row r="70" spans="3:11" outlineLevel="1" x14ac:dyDescent="0.2">
      <c r="F70" t="s">
        <v>76</v>
      </c>
      <c r="I70" s="56">
        <v>-100</v>
      </c>
    </row>
    <row r="71" spans="3:11" outlineLevel="1" x14ac:dyDescent="0.2">
      <c r="F71" t="s">
        <v>77</v>
      </c>
      <c r="I71" s="56">
        <v>40</v>
      </c>
    </row>
    <row r="72" spans="3:11" outlineLevel="1" x14ac:dyDescent="0.2">
      <c r="I72" s="54"/>
    </row>
    <row r="73" spans="3:11" outlineLevel="1" x14ac:dyDescent="0.2">
      <c r="F73" t="s">
        <v>78</v>
      </c>
      <c r="I73" s="56">
        <v>-30</v>
      </c>
    </row>
    <row r="74" spans="3:11" outlineLevel="1" x14ac:dyDescent="0.2">
      <c r="I74" s="54"/>
    </row>
    <row r="75" spans="3:11" ht="12.75" outlineLevel="1" thickBot="1" x14ac:dyDescent="0.25">
      <c r="F75" s="45" t="s">
        <v>74</v>
      </c>
      <c r="I75" s="55">
        <f>MAX(MIN(MAX(I70+I71,I71),I73),)</f>
        <v>0</v>
      </c>
      <c r="K75" s="50" t="str">
        <f ca="1">IFERROR(_xlfn.FORMULATEXT(I75),"")</f>
        <v>=MAX(MIN(MAX(I70+I71,I71),I73),)</v>
      </c>
    </row>
    <row r="76" spans="3:11" ht="12.75" outlineLevel="1" thickTop="1" x14ac:dyDescent="0.2"/>
    <row r="77" spans="3:11" outlineLevel="1" x14ac:dyDescent="0.2"/>
  </sheetData>
  <mergeCells count="7">
    <mergeCell ref="H52:J52"/>
    <mergeCell ref="H55:J55"/>
    <mergeCell ref="H58:J58"/>
    <mergeCell ref="G1:H1"/>
    <mergeCell ref="A3:E3"/>
    <mergeCell ref="F34:G34"/>
    <mergeCell ref="H49:J49"/>
  </mergeCells>
  <conditionalFormatting sqref="F4">
    <cfRule type="cellIs" dxfId="7" priority="1" operator="notEqual">
      <formula>0</formula>
    </cfRule>
  </conditionalFormatting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R77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</cols>
  <sheetData>
    <row r="1" spans="1:18" ht="20.25" x14ac:dyDescent="0.3">
      <c r="A1" s="36" t="str">
        <f ca="1">IF(ISERROR(RIGHT(CELL("filename",A1),LEN(CELL("filename",A1))-FIND("]",CELL("filename",A1)))),
"",
RIGHT(CELL("filename",A1),LEN(CELL("filename",A1))-FIND("]",CELL("filename",A1))))</f>
        <v>MIN</v>
      </c>
      <c r="G1" s="60"/>
      <c r="H1" s="60"/>
    </row>
    <row r="2" spans="1:18" ht="18" x14ac:dyDescent="0.25">
      <c r="A2" s="37" t="str">
        <f ca="1">Model_Name</f>
        <v>SP MAX MIN LARGE and SMALL.xlsx</v>
      </c>
    </row>
    <row r="3" spans="1:18" x14ac:dyDescent="0.2">
      <c r="A3" s="60" t="s">
        <v>1</v>
      </c>
      <c r="B3" s="60"/>
      <c r="C3" s="60"/>
      <c r="D3" s="60"/>
      <c r="E3" s="60"/>
    </row>
    <row r="4" spans="1:18" ht="14.25" x14ac:dyDescent="0.2">
      <c r="B4" t="s">
        <v>2</v>
      </c>
      <c r="F4" s="1">
        <f>Overall_Error_Check</f>
        <v>0</v>
      </c>
    </row>
    <row r="6" spans="1:18" ht="16.5" thickBot="1" x14ac:dyDescent="0.3">
      <c r="B6" s="38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58</v>
      </c>
    </row>
    <row r="9" spans="1:18" outlineLevel="1" x14ac:dyDescent="0.2"/>
    <row r="10" spans="1:18" ht="16.5" outlineLevel="1" x14ac:dyDescent="0.25">
      <c r="C10" s="3"/>
      <c r="D10" s="4" t="s">
        <v>59</v>
      </c>
    </row>
    <row r="11" spans="1:18" outlineLevel="1" x14ac:dyDescent="0.2"/>
    <row r="12" spans="1:18" outlineLevel="1" x14ac:dyDescent="0.2">
      <c r="F12" s="11" t="s">
        <v>66</v>
      </c>
      <c r="H12" s="11" t="s">
        <v>61</v>
      </c>
    </row>
    <row r="13" spans="1:18" outlineLevel="1" x14ac:dyDescent="0.2">
      <c r="F13" s="48">
        <v>54</v>
      </c>
      <c r="H13" s="49">
        <f>MIN(F13:F27)</f>
        <v>43</v>
      </c>
      <c r="I13" s="51" t="str">
        <f ca="1">IFERROR(_xlfn.FORMULATEXT(H13),"")</f>
        <v>=MIN(F13:F27)</v>
      </c>
      <c r="J13" s="50"/>
    </row>
    <row r="14" spans="1:18" outlineLevel="1" x14ac:dyDescent="0.2">
      <c r="F14" s="48">
        <v>326</v>
      </c>
    </row>
    <row r="15" spans="1:18" outlineLevel="1" x14ac:dyDescent="0.2">
      <c r="F15" s="48">
        <v>223</v>
      </c>
    </row>
    <row r="16" spans="1:18" outlineLevel="1" x14ac:dyDescent="0.2">
      <c r="F16" s="48">
        <v>117</v>
      </c>
    </row>
    <row r="17" spans="2:18" outlineLevel="1" x14ac:dyDescent="0.2">
      <c r="F17" s="48">
        <v>43</v>
      </c>
    </row>
    <row r="18" spans="2:18" outlineLevel="1" x14ac:dyDescent="0.2">
      <c r="F18" s="48">
        <v>106</v>
      </c>
    </row>
    <row r="19" spans="2:18" outlineLevel="1" x14ac:dyDescent="0.2">
      <c r="F19" s="48">
        <v>114</v>
      </c>
    </row>
    <row r="20" spans="2:18" outlineLevel="1" x14ac:dyDescent="0.2">
      <c r="F20" s="48">
        <v>222</v>
      </c>
    </row>
    <row r="21" spans="2:18" outlineLevel="1" x14ac:dyDescent="0.2">
      <c r="F21" s="48">
        <v>277</v>
      </c>
    </row>
    <row r="22" spans="2:18" outlineLevel="1" x14ac:dyDescent="0.2">
      <c r="F22" s="48">
        <v>486</v>
      </c>
    </row>
    <row r="23" spans="2:18" outlineLevel="1" x14ac:dyDescent="0.2">
      <c r="F23" s="48">
        <v>67</v>
      </c>
    </row>
    <row r="24" spans="2:18" outlineLevel="1" x14ac:dyDescent="0.2">
      <c r="F24" s="48">
        <v>80</v>
      </c>
    </row>
    <row r="25" spans="2:18" outlineLevel="1" x14ac:dyDescent="0.2">
      <c r="F25" s="48">
        <v>130</v>
      </c>
    </row>
    <row r="26" spans="2:18" outlineLevel="1" x14ac:dyDescent="0.2">
      <c r="F26" s="48">
        <v>492</v>
      </c>
    </row>
    <row r="27" spans="2:18" outlineLevel="1" x14ac:dyDescent="0.2">
      <c r="F27" s="48">
        <v>199</v>
      </c>
    </row>
    <row r="28" spans="2:18" outlineLevel="1" x14ac:dyDescent="0.2"/>
    <row r="29" spans="2:18" outlineLevel="1" x14ac:dyDescent="0.2"/>
    <row r="30" spans="2:18" ht="16.5" thickBot="1" x14ac:dyDescent="0.3">
      <c r="B30" s="38">
        <f>MAX($B$5:$B29)+1</f>
        <v>2</v>
      </c>
      <c r="C30" s="2" t="s">
        <v>67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ht="12.75" outlineLevel="1" thickTop="1" x14ac:dyDescent="0.2"/>
    <row r="32" spans="2:18" ht="16.5" outlineLevel="1" x14ac:dyDescent="0.25">
      <c r="C32" s="3" t="s">
        <v>68</v>
      </c>
    </row>
    <row r="33" spans="2:18" outlineLevel="1" x14ac:dyDescent="0.2"/>
    <row r="34" spans="2:18" outlineLevel="1" x14ac:dyDescent="0.2">
      <c r="F34" s="67" t="str">
        <f>F12</f>
        <v>Values</v>
      </c>
      <c r="G34" s="67"/>
      <c r="H34" s="11" t="str">
        <f>H12</f>
        <v>MIN</v>
      </c>
    </row>
    <row r="35" spans="2:18" outlineLevel="1" x14ac:dyDescent="0.2">
      <c r="F35" s="48">
        <v>157</v>
      </c>
      <c r="G35" s="48"/>
      <c r="H35" s="53">
        <f>MIN(F35:G35)</f>
        <v>157</v>
      </c>
      <c r="I35" s="50" t="str">
        <f ca="1">IFERROR(_xlfn.FORMULATEXT(H35)&amp;" - doesn't treat blanks as zeros","")</f>
        <v>=MIN(F35:G35) - doesn't treat blanks as zeros</v>
      </c>
    </row>
    <row r="36" spans="2:18" outlineLevel="1" x14ac:dyDescent="0.2">
      <c r="F36" s="48">
        <v>201</v>
      </c>
      <c r="G36" s="21"/>
      <c r="H36" s="53">
        <f>MIN(F36,)</f>
        <v>0</v>
      </c>
      <c r="I36" s="51" t="str">
        <f ca="1">IFERROR(_xlfn.FORMULATEXT(H36)&amp;" - does treat blanks in formula as zeros","")</f>
        <v>=MIN(F36,) - does treat blanks in formula as zeros</v>
      </c>
    </row>
    <row r="37" spans="2:18" outlineLevel="1" x14ac:dyDescent="0.2">
      <c r="F37" s="48">
        <v>919</v>
      </c>
      <c r="G37" s="21"/>
      <c r="H37" s="53" t="e">
        <f>MIN(F37,"")</f>
        <v>#VALUE!</v>
      </c>
      <c r="I37" s="51" t="str">
        <f ca="1">IFERROR(_xlfn.FORMULATEXT(H37)&amp;" - empty strings are treated as text; MAX cannot evaluate text strings","")</f>
        <v>=MIN(F37,"") - empty strings are treated as text; MAX cannot evaluate text strings</v>
      </c>
    </row>
    <row r="38" spans="2:18" outlineLevel="1" x14ac:dyDescent="0.2"/>
    <row r="39" spans="2:18" outlineLevel="1" x14ac:dyDescent="0.2"/>
    <row r="40" spans="2:18" ht="16.5" thickBot="1" x14ac:dyDescent="0.3">
      <c r="B40" s="38">
        <f>MAX($B$5:$B39)+1</f>
        <v>3</v>
      </c>
      <c r="C40" s="2" t="s">
        <v>69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ht="12.75" outlineLevel="1" thickTop="1" x14ac:dyDescent="0.2"/>
    <row r="42" spans="2:18" ht="16.5" outlineLevel="1" x14ac:dyDescent="0.25">
      <c r="C42" s="3" t="s">
        <v>58</v>
      </c>
    </row>
    <row r="43" spans="2:18" outlineLevel="1" x14ac:dyDescent="0.2"/>
    <row r="44" spans="2:18" ht="16.5" outlineLevel="1" x14ac:dyDescent="0.25">
      <c r="C44" s="3"/>
      <c r="D44" s="4" t="s">
        <v>59</v>
      </c>
    </row>
    <row r="45" spans="2:18" outlineLevel="1" x14ac:dyDescent="0.2"/>
    <row r="46" spans="2:18" outlineLevel="1" x14ac:dyDescent="0.2">
      <c r="F46" s="11" t="str">
        <f>F12</f>
        <v>Values</v>
      </c>
      <c r="I46" s="11" t="str">
        <f>H12</f>
        <v>MIN</v>
      </c>
    </row>
    <row r="47" spans="2:18" outlineLevel="1" x14ac:dyDescent="0.2">
      <c r="F47" s="48">
        <v>491</v>
      </c>
      <c r="I47" s="53">
        <f>MIN(F47:F61)</f>
        <v>-453</v>
      </c>
      <c r="K47" s="50" t="str">
        <f ca="1">IFERROR(_xlfn.FORMULATEXT(I47),"")</f>
        <v>=MIN(F47:F61)</v>
      </c>
    </row>
    <row r="48" spans="2:18" outlineLevel="1" x14ac:dyDescent="0.2">
      <c r="F48" s="48">
        <v>-253</v>
      </c>
      <c r="K48" s="50"/>
    </row>
    <row r="49" spans="2:18" outlineLevel="1" x14ac:dyDescent="0.2">
      <c r="F49" s="48">
        <v>362</v>
      </c>
      <c r="H49" s="62" t="s">
        <v>79</v>
      </c>
      <c r="I49" s="62"/>
      <c r="J49" s="62"/>
      <c r="K49" s="50"/>
    </row>
    <row r="50" spans="2:18" outlineLevel="1" x14ac:dyDescent="0.2">
      <c r="F50" s="48">
        <v>-243</v>
      </c>
      <c r="H50" s="21"/>
      <c r="I50" s="52" cm="1">
        <f t="array" ref="I50">MIN(IF(F47:F61&gt;0,F47:F61))</f>
        <v>41</v>
      </c>
      <c r="J50" s="21"/>
      <c r="K50" s="50" t="str">
        <f ca="1">IFERROR(_xlfn.FORMULATEXT(I50),"")</f>
        <v>=MIN(IF(F47:F61&gt;0,F47:F61))</v>
      </c>
    </row>
    <row r="51" spans="2:18" outlineLevel="1" x14ac:dyDescent="0.2">
      <c r="F51" s="48">
        <v>457</v>
      </c>
      <c r="K51" s="50"/>
    </row>
    <row r="52" spans="2:18" outlineLevel="1" x14ac:dyDescent="0.2">
      <c r="F52" s="48">
        <v>-62</v>
      </c>
      <c r="H52" s="62" t="s">
        <v>80</v>
      </c>
      <c r="I52" s="62"/>
      <c r="J52" s="62"/>
      <c r="K52" s="50"/>
    </row>
    <row r="53" spans="2:18" outlineLevel="1" x14ac:dyDescent="0.2">
      <c r="F53" s="48">
        <v>434</v>
      </c>
      <c r="H53" s="21"/>
      <c r="I53" s="53" cm="1">
        <f t="array" ref="I53">MIN(IF(F47:F61&lt;0,F47:F61))</f>
        <v>-453</v>
      </c>
      <c r="J53" s="21"/>
      <c r="K53" s="50" t="str">
        <f ca="1">IFERROR(_xlfn.FORMULATEXT(I53),"")</f>
        <v>=MIN(IF(F47:F61&lt;0,F47:F61))</v>
      </c>
    </row>
    <row r="54" spans="2:18" outlineLevel="1" x14ac:dyDescent="0.2">
      <c r="F54" s="48">
        <v>-326</v>
      </c>
      <c r="K54" s="50"/>
    </row>
    <row r="55" spans="2:18" outlineLevel="1" x14ac:dyDescent="0.2">
      <c r="F55" s="48">
        <v>344</v>
      </c>
      <c r="H55" s="62" t="s">
        <v>81</v>
      </c>
      <c r="I55" s="62"/>
      <c r="J55" s="62"/>
      <c r="K55" s="50"/>
    </row>
    <row r="56" spans="2:18" outlineLevel="1" x14ac:dyDescent="0.2">
      <c r="F56" s="48">
        <v>-10</v>
      </c>
      <c r="H56" s="21"/>
      <c r="I56" s="53" cm="1">
        <f t="array" ref="I56">MIN(IF(MOD(F47:F61,2)=0,F47:F61))</f>
        <v>-326</v>
      </c>
      <c r="J56" s="21"/>
      <c r="K56" s="50" t="str">
        <f ca="1">IFERROR(_xlfn.FORMULATEXT(I56),"")</f>
        <v>=MIN(IF(MOD(F47:F61,2)=0,F47:F61))</v>
      </c>
    </row>
    <row r="57" spans="2:18" outlineLevel="1" x14ac:dyDescent="0.2">
      <c r="F57" s="48">
        <v>440</v>
      </c>
      <c r="K57" s="50"/>
    </row>
    <row r="58" spans="2:18" outlineLevel="1" x14ac:dyDescent="0.2">
      <c r="F58" s="48">
        <v>-453</v>
      </c>
      <c r="H58" s="62" t="s">
        <v>82</v>
      </c>
      <c r="I58" s="62"/>
      <c r="J58" s="62"/>
      <c r="K58" s="50"/>
    </row>
    <row r="59" spans="2:18" outlineLevel="1" x14ac:dyDescent="0.2">
      <c r="F59" s="48">
        <v>41</v>
      </c>
      <c r="H59" s="21"/>
      <c r="I59" s="53" cm="1">
        <f t="array" ref="I59">MIN(IF(MOD(F47:F61,2)=1,F47:F61))</f>
        <v>-453</v>
      </c>
      <c r="J59" s="21"/>
      <c r="K59" s="50" t="str">
        <f ca="1">IFERROR(_xlfn.FORMULATEXT(I59),"")</f>
        <v>=MIN(IF(MOD(F47:F61,2)=1,F47:F61))</v>
      </c>
    </row>
    <row r="60" spans="2:18" outlineLevel="1" x14ac:dyDescent="0.2">
      <c r="F60" s="48">
        <v>-249</v>
      </c>
    </row>
    <row r="61" spans="2:18" outlineLevel="1" x14ac:dyDescent="0.2">
      <c r="F61" s="48">
        <v>62</v>
      </c>
    </row>
    <row r="62" spans="2:18" outlineLevel="1" x14ac:dyDescent="0.2"/>
    <row r="63" spans="2:18" outlineLevel="1" x14ac:dyDescent="0.2"/>
    <row r="64" spans="2:18" ht="16.5" thickBot="1" x14ac:dyDescent="0.3">
      <c r="B64" s="38">
        <f>MAX($B$5:$B63)+1</f>
        <v>4</v>
      </c>
      <c r="C64" s="2" t="s">
        <v>74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3:11" ht="12.75" outlineLevel="1" thickTop="1" x14ac:dyDescent="0.2"/>
    <row r="66" spans="3:11" ht="16.5" outlineLevel="1" x14ac:dyDescent="0.25">
      <c r="C66" s="3" t="s">
        <v>58</v>
      </c>
    </row>
    <row r="67" spans="3:11" outlineLevel="1" x14ac:dyDescent="0.2"/>
    <row r="68" spans="3:11" ht="16.5" outlineLevel="1" x14ac:dyDescent="0.25">
      <c r="C68" s="3"/>
      <c r="D68" s="4" t="s">
        <v>75</v>
      </c>
    </row>
    <row r="69" spans="3:11" outlineLevel="1" x14ac:dyDescent="0.2"/>
    <row r="70" spans="3:11" outlineLevel="1" x14ac:dyDescent="0.2">
      <c r="F70" t="s">
        <v>76</v>
      </c>
      <c r="I70" s="56">
        <v>-100</v>
      </c>
    </row>
    <row r="71" spans="3:11" outlineLevel="1" x14ac:dyDescent="0.2">
      <c r="F71" t="s">
        <v>77</v>
      </c>
      <c r="I71" s="56">
        <v>40</v>
      </c>
    </row>
    <row r="72" spans="3:11" outlineLevel="1" x14ac:dyDescent="0.2">
      <c r="I72" s="54"/>
    </row>
    <row r="73" spans="3:11" outlineLevel="1" x14ac:dyDescent="0.2">
      <c r="F73" t="s">
        <v>78</v>
      </c>
      <c r="I73" s="56">
        <v>30</v>
      </c>
    </row>
    <row r="74" spans="3:11" outlineLevel="1" x14ac:dyDescent="0.2">
      <c r="I74" s="54"/>
    </row>
    <row r="75" spans="3:11" ht="12.75" outlineLevel="1" thickBot="1" x14ac:dyDescent="0.25">
      <c r="F75" s="45" t="s">
        <v>74</v>
      </c>
      <c r="I75" s="55">
        <f>MAX(MIN(MAX(I70+I71,I71),I73),)</f>
        <v>30</v>
      </c>
      <c r="K75" s="50" t="str">
        <f ca="1">IFERROR(_xlfn.FORMULATEXT(I75),"")</f>
        <v>=MAX(MIN(MAX(I70+I71,I71),I73),)</v>
      </c>
    </row>
    <row r="76" spans="3:11" ht="12.75" outlineLevel="1" thickTop="1" x14ac:dyDescent="0.2"/>
    <row r="77" spans="3:11" outlineLevel="1" x14ac:dyDescent="0.2"/>
  </sheetData>
  <mergeCells count="7">
    <mergeCell ref="H58:J58"/>
    <mergeCell ref="G1:H1"/>
    <mergeCell ref="A3:E3"/>
    <mergeCell ref="F34:G34"/>
    <mergeCell ref="H49:J49"/>
    <mergeCell ref="H52:J52"/>
    <mergeCell ref="H55:J55"/>
  </mergeCells>
  <conditionalFormatting sqref="F4">
    <cfRule type="cellIs" dxfId="6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S87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8" max="8" width="10" customWidth="1"/>
  </cols>
  <sheetData>
    <row r="1" spans="1:19" ht="20.25" x14ac:dyDescent="0.3">
      <c r="A1" s="36" t="str">
        <f ca="1">IF(ISERROR(RIGHT(CELL("filename",A1),LEN(CELL("filename",A1))-FIND("]",CELL("filename",A1)))),
"",
RIGHT(CELL("filename",A1),LEN(CELL("filename",A1))-FIND("]",CELL("filename",A1))))</f>
        <v>LARGE</v>
      </c>
      <c r="G1" s="60"/>
      <c r="H1" s="60"/>
    </row>
    <row r="2" spans="1:19" ht="18" x14ac:dyDescent="0.25">
      <c r="A2" s="37" t="str">
        <f ca="1">Model_Name</f>
        <v>SP MAX MIN LARGE and SMALL.xlsx</v>
      </c>
    </row>
    <row r="3" spans="1:19" x14ac:dyDescent="0.2">
      <c r="A3" s="60" t="s">
        <v>1</v>
      </c>
      <c r="B3" s="60"/>
      <c r="C3" s="60"/>
      <c r="D3" s="60"/>
      <c r="E3" s="60"/>
    </row>
    <row r="4" spans="1:19" ht="14.25" x14ac:dyDescent="0.2">
      <c r="B4" t="s">
        <v>2</v>
      </c>
      <c r="F4" s="1">
        <f>Overall_Error_Check</f>
        <v>0</v>
      </c>
    </row>
    <row r="6" spans="1:19" ht="16.5" thickBot="1" x14ac:dyDescent="0.3">
      <c r="B6" s="38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outlineLevel="1" thickTop="1" x14ac:dyDescent="0.2"/>
    <row r="8" spans="1:19" ht="16.5" outlineLevel="1" x14ac:dyDescent="0.25">
      <c r="C8" s="3" t="s">
        <v>58</v>
      </c>
    </row>
    <row r="9" spans="1:19" outlineLevel="1" x14ac:dyDescent="0.2"/>
    <row r="10" spans="1:19" ht="16.5" outlineLevel="1" x14ac:dyDescent="0.25">
      <c r="C10" s="3"/>
      <c r="D10" s="4" t="s">
        <v>59</v>
      </c>
    </row>
    <row r="11" spans="1:19" outlineLevel="1" x14ac:dyDescent="0.2"/>
    <row r="12" spans="1:19" outlineLevel="1" x14ac:dyDescent="0.2">
      <c r="F12" s="11" t="s">
        <v>66</v>
      </c>
      <c r="H12" s="11" t="s">
        <v>83</v>
      </c>
    </row>
    <row r="13" spans="1:19" outlineLevel="1" x14ac:dyDescent="0.2">
      <c r="F13" s="48">
        <v>110</v>
      </c>
      <c r="H13" s="49">
        <f>LARGE(F13:F27,1)</f>
        <v>466</v>
      </c>
      <c r="I13" s="51" t="str">
        <f ca="1">IFERROR(_xlfn.FORMULATEXT(H13),"")</f>
        <v>=LARGE(F13:F27,1)</v>
      </c>
      <c r="J13" s="50"/>
    </row>
    <row r="14" spans="1:19" outlineLevel="1" x14ac:dyDescent="0.2">
      <c r="F14" s="48">
        <v>438</v>
      </c>
    </row>
    <row r="15" spans="1:19" outlineLevel="1" x14ac:dyDescent="0.2">
      <c r="F15" s="48">
        <v>351</v>
      </c>
      <c r="H15" s="11" t="s">
        <v>84</v>
      </c>
    </row>
    <row r="16" spans="1:19" outlineLevel="1" x14ac:dyDescent="0.2">
      <c r="F16" s="48">
        <v>466</v>
      </c>
      <c r="H16" s="49">
        <f>LARGE(F13:F27,2)</f>
        <v>462</v>
      </c>
      <c r="I16" s="51" t="str">
        <f ca="1">IFERROR(_xlfn.FORMULATEXT(H16),"")</f>
        <v>=LARGE(F13:F27,2)</v>
      </c>
    </row>
    <row r="17" spans="2:19" outlineLevel="1" x14ac:dyDescent="0.2">
      <c r="F17" s="48">
        <v>330</v>
      </c>
    </row>
    <row r="18" spans="2:19" outlineLevel="1" x14ac:dyDescent="0.2">
      <c r="F18" s="48">
        <v>33</v>
      </c>
      <c r="H18" s="11" t="s">
        <v>85</v>
      </c>
    </row>
    <row r="19" spans="2:19" outlineLevel="1" x14ac:dyDescent="0.2">
      <c r="F19" s="48">
        <v>40</v>
      </c>
      <c r="H19" s="49">
        <f>LARGE(F13:F27,3)</f>
        <v>438</v>
      </c>
      <c r="I19" s="51" t="str">
        <f ca="1">IFERROR(_xlfn.FORMULATEXT(H19),"")</f>
        <v>=LARGE(F13:F27,3)</v>
      </c>
    </row>
    <row r="20" spans="2:19" outlineLevel="1" x14ac:dyDescent="0.2">
      <c r="F20" s="48">
        <v>347</v>
      </c>
    </row>
    <row r="21" spans="2:19" outlineLevel="1" x14ac:dyDescent="0.2">
      <c r="F21" s="48">
        <v>430</v>
      </c>
    </row>
    <row r="22" spans="2:19" outlineLevel="1" x14ac:dyDescent="0.2">
      <c r="F22" s="48">
        <v>146</v>
      </c>
    </row>
    <row r="23" spans="2:19" outlineLevel="1" x14ac:dyDescent="0.2">
      <c r="F23" s="48">
        <v>341</v>
      </c>
    </row>
    <row r="24" spans="2:19" outlineLevel="1" x14ac:dyDescent="0.2">
      <c r="F24" s="48">
        <v>122</v>
      </c>
    </row>
    <row r="25" spans="2:19" outlineLevel="1" x14ac:dyDescent="0.2">
      <c r="F25" s="48">
        <v>54</v>
      </c>
    </row>
    <row r="26" spans="2:19" outlineLevel="1" x14ac:dyDescent="0.2">
      <c r="F26" s="48">
        <v>462</v>
      </c>
    </row>
    <row r="27" spans="2:19" outlineLevel="1" x14ac:dyDescent="0.2">
      <c r="F27" s="48">
        <v>56</v>
      </c>
    </row>
    <row r="28" spans="2:19" outlineLevel="1" x14ac:dyDescent="0.2"/>
    <row r="29" spans="2:19" outlineLevel="1" x14ac:dyDescent="0.2"/>
    <row r="30" spans="2:19" ht="16.5" thickBot="1" x14ac:dyDescent="0.3">
      <c r="B30" s="38">
        <f>MAX($B$5:$B29)+1</f>
        <v>2</v>
      </c>
      <c r="C30" s="2" t="s">
        <v>67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ht="12.75" outlineLevel="1" thickTop="1" x14ac:dyDescent="0.2"/>
    <row r="32" spans="2:19" ht="16.5" outlineLevel="1" x14ac:dyDescent="0.25">
      <c r="C32" s="3" t="s">
        <v>68</v>
      </c>
    </row>
    <row r="33" spans="2:19" outlineLevel="1" x14ac:dyDescent="0.2"/>
    <row r="34" spans="2:19" outlineLevel="1" x14ac:dyDescent="0.2">
      <c r="F34" s="67" t="str">
        <f>F12</f>
        <v>Values</v>
      </c>
      <c r="G34" s="67"/>
      <c r="H34" s="11" t="str">
        <f>H12</f>
        <v>Largest</v>
      </c>
    </row>
    <row r="35" spans="2:19" outlineLevel="1" x14ac:dyDescent="0.2">
      <c r="F35" s="48">
        <v>184</v>
      </c>
      <c r="G35" s="48"/>
      <c r="H35" s="53" t="e">
        <f>LARGE(F35:G35,2)</f>
        <v>#NUM!</v>
      </c>
      <c r="I35" s="51" t="str">
        <f ca="1">IFERROR(_xlfn.FORMULATEXT(H35)&amp;" - doesn't consider blanks in a range","")</f>
        <v>=LARGE(F35:G35,2) - doesn't consider blanks in a range</v>
      </c>
    </row>
    <row r="36" spans="2:19" outlineLevel="1" x14ac:dyDescent="0.2">
      <c r="F36" s="48">
        <v>-147</v>
      </c>
      <c r="G36" s="21"/>
      <c r="H36" s="53" t="e">
        <f>LARGE(F36,2)</f>
        <v>#NUM!</v>
      </c>
      <c r="I36" s="51" t="str">
        <f ca="1">IFERROR(_xlfn.FORMULATEXT(H36)&amp;" - value of n is larger than the number of items in the range","")</f>
        <v>=LARGE(F36,2) - value of n is larger than the number of items in the range</v>
      </c>
    </row>
    <row r="37" spans="2:19" outlineLevel="1" x14ac:dyDescent="0.2">
      <c r="F37" s="48">
        <v>-249</v>
      </c>
      <c r="G37" s="21"/>
      <c r="H37" s="53" t="e">
        <f>LARGE(F37,0.4)</f>
        <v>#NUM!</v>
      </c>
      <c r="I37" s="51" t="str">
        <f ca="1">IFERROR(_xlfn.FORMULATEXT(H36)&amp;" - value of n must be a positive integer less than or equal to number of non-blank items in the range","")</f>
        <v>=LARGE(F36,2) - value of n must be a positive integer less than or equal to number of non-blank items in the range</v>
      </c>
    </row>
    <row r="38" spans="2:19" outlineLevel="1" x14ac:dyDescent="0.2"/>
    <row r="39" spans="2:19" outlineLevel="1" x14ac:dyDescent="0.2"/>
    <row r="40" spans="2:19" ht="16.5" thickBot="1" x14ac:dyDescent="0.3">
      <c r="B40" s="38">
        <f>MAX($B$5:$B39)+1</f>
        <v>3</v>
      </c>
      <c r="C40" s="2" t="s">
        <v>86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12.75" outlineLevel="1" thickTop="1" x14ac:dyDescent="0.2"/>
    <row r="42" spans="2:19" ht="16.5" outlineLevel="1" x14ac:dyDescent="0.25">
      <c r="C42" s="3" t="s">
        <v>58</v>
      </c>
    </row>
    <row r="43" spans="2:19" outlineLevel="1" x14ac:dyDescent="0.2"/>
    <row r="44" spans="2:19" ht="16.5" outlineLevel="1" x14ac:dyDescent="0.25">
      <c r="C44" s="3"/>
      <c r="D44" s="4" t="s">
        <v>59</v>
      </c>
    </row>
    <row r="45" spans="2:19" outlineLevel="1" x14ac:dyDescent="0.2"/>
    <row r="46" spans="2:19" outlineLevel="1" x14ac:dyDescent="0.2">
      <c r="F46" s="11" t="str">
        <f>F12</f>
        <v>Values</v>
      </c>
      <c r="H46" s="11" t="s">
        <v>87</v>
      </c>
    </row>
    <row r="47" spans="2:19" outlineLevel="1" x14ac:dyDescent="0.2">
      <c r="F47" s="48">
        <v>166</v>
      </c>
      <c r="H47" s="57">
        <f>LARGE($F$47:$F$61,ROWS($G$47:$G47))</f>
        <v>428</v>
      </c>
      <c r="I47" s="51" t="str">
        <f ca="1">IFERROR(_xlfn.FORMULATEXT(H47),"")</f>
        <v>=LARGE($F$47:$F$61,ROWS($G$47:$G47))</v>
      </c>
    </row>
    <row r="48" spans="2:19" outlineLevel="1" x14ac:dyDescent="0.2">
      <c r="F48" s="48">
        <v>370</v>
      </c>
      <c r="H48" s="57">
        <f>LARGE($F$47:$F$61,ROWS($G$47:$G48))</f>
        <v>425</v>
      </c>
    </row>
    <row r="49" spans="2:19" outlineLevel="1" x14ac:dyDescent="0.2">
      <c r="F49" s="48">
        <v>328</v>
      </c>
      <c r="H49" s="57">
        <f>LARGE($F$47:$F$61,ROWS($G$47:$G49))</f>
        <v>398</v>
      </c>
    </row>
    <row r="50" spans="2:19" outlineLevel="1" x14ac:dyDescent="0.2">
      <c r="F50" s="48">
        <v>98</v>
      </c>
      <c r="H50" s="57">
        <f>LARGE($F$47:$F$61,ROWS($G$47:$G50))</f>
        <v>392</v>
      </c>
    </row>
    <row r="51" spans="2:19" outlineLevel="1" x14ac:dyDescent="0.2">
      <c r="F51" s="48">
        <v>291</v>
      </c>
      <c r="H51" s="57">
        <f>LARGE($F$47:$F$61,ROWS($G$47:$G51))</f>
        <v>389</v>
      </c>
    </row>
    <row r="52" spans="2:19" outlineLevel="1" x14ac:dyDescent="0.2">
      <c r="F52" s="48">
        <v>392</v>
      </c>
      <c r="H52" s="57">
        <f>LARGE($F$47:$F$61,ROWS($G$47:$G52))</f>
        <v>370</v>
      </c>
    </row>
    <row r="53" spans="2:19" outlineLevel="1" x14ac:dyDescent="0.2">
      <c r="F53" s="48">
        <v>428</v>
      </c>
      <c r="H53" s="57">
        <f>LARGE($F$47:$F$61,ROWS($G$47:$G53))</f>
        <v>365</v>
      </c>
    </row>
    <row r="54" spans="2:19" outlineLevel="1" x14ac:dyDescent="0.2">
      <c r="F54" s="48">
        <v>425</v>
      </c>
      <c r="H54" s="57">
        <f>LARGE($F$47:$F$61,ROWS($G$47:$G54))</f>
        <v>328</v>
      </c>
    </row>
    <row r="55" spans="2:19" outlineLevel="1" x14ac:dyDescent="0.2">
      <c r="F55" s="48">
        <v>389</v>
      </c>
      <c r="H55" s="57">
        <f>LARGE($F$47:$F$61,ROWS($G$47:$G55))</f>
        <v>312</v>
      </c>
    </row>
    <row r="56" spans="2:19" outlineLevel="1" x14ac:dyDescent="0.2">
      <c r="F56" s="48">
        <v>54</v>
      </c>
      <c r="H56" s="57">
        <f>LARGE($F$47:$F$61,ROWS($G$47:$G56))</f>
        <v>291</v>
      </c>
    </row>
    <row r="57" spans="2:19" outlineLevel="1" x14ac:dyDescent="0.2">
      <c r="F57" s="48">
        <v>312</v>
      </c>
      <c r="H57" s="57">
        <f>LARGE($F$47:$F$61,ROWS($G$47:$G57))</f>
        <v>176</v>
      </c>
    </row>
    <row r="58" spans="2:19" outlineLevel="1" x14ac:dyDescent="0.2">
      <c r="F58" s="48">
        <v>398</v>
      </c>
      <c r="H58" s="57">
        <f>LARGE($F$47:$F$61,ROWS($G$47:$G58))</f>
        <v>166</v>
      </c>
    </row>
    <row r="59" spans="2:19" outlineLevel="1" x14ac:dyDescent="0.2">
      <c r="F59" s="48">
        <v>91</v>
      </c>
      <c r="H59" s="57">
        <f>LARGE($F$47:$F$61,ROWS($G$47:$G59))</f>
        <v>98</v>
      </c>
    </row>
    <row r="60" spans="2:19" outlineLevel="1" x14ac:dyDescent="0.2">
      <c r="F60" s="48">
        <v>176</v>
      </c>
      <c r="H60" s="57">
        <f>LARGE($F$47:$F$61,ROWS($G$47:$G60))</f>
        <v>91</v>
      </c>
    </row>
    <row r="61" spans="2:19" outlineLevel="1" x14ac:dyDescent="0.2">
      <c r="F61" s="48">
        <v>365</v>
      </c>
      <c r="H61" s="57">
        <f>LARGE($F$47:$F$61,ROWS($G$47:$G61))</f>
        <v>54</v>
      </c>
    </row>
    <row r="62" spans="2:19" outlineLevel="1" x14ac:dyDescent="0.2"/>
    <row r="63" spans="2:19" outlineLevel="1" x14ac:dyDescent="0.2"/>
    <row r="64" spans="2:19" ht="16.5" thickBot="1" x14ac:dyDescent="0.3">
      <c r="B64" s="38">
        <f>MAX($B$5:$B63)+1</f>
        <v>4</v>
      </c>
      <c r="C64" s="2" t="s">
        <v>88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3:11" ht="12.75" outlineLevel="1" thickTop="1" x14ac:dyDescent="0.2"/>
    <row r="66" spans="3:11" ht="16.5" outlineLevel="1" x14ac:dyDescent="0.25">
      <c r="C66" s="3" t="s">
        <v>58</v>
      </c>
    </row>
    <row r="67" spans="3:11" outlineLevel="1" x14ac:dyDescent="0.2"/>
    <row r="68" spans="3:11" ht="15" outlineLevel="1" x14ac:dyDescent="0.25">
      <c r="D68" s="4" t="s">
        <v>59</v>
      </c>
    </row>
    <row r="69" spans="3:11" outlineLevel="1" x14ac:dyDescent="0.2"/>
    <row r="70" spans="3:11" outlineLevel="1" x14ac:dyDescent="0.2">
      <c r="F70" s="11" t="str">
        <f>F12</f>
        <v>Values</v>
      </c>
      <c r="H70" s="11" t="s">
        <v>89</v>
      </c>
      <c r="J70" s="11" t="s">
        <v>90</v>
      </c>
    </row>
    <row r="71" spans="3:11" outlineLevel="1" x14ac:dyDescent="0.2">
      <c r="E71" s="21">
        <f>RANK(F71,$F$71:$F$85)+COUNTIF($F$70:$F70,F71)</f>
        <v>2</v>
      </c>
      <c r="F71" s="48">
        <v>431</v>
      </c>
      <c r="H71" s="58">
        <v>1</v>
      </c>
      <c r="J71" s="53">
        <f t="array" ref="J71">SUM(LARGE(F71:F85,H71:H73))</f>
        <v>1309</v>
      </c>
      <c r="K71" s="51" t="str">
        <f ca="1">IFERROR(_xlfn.FORMULATEXT(J71),"")</f>
        <v>{=SUM(LARGE(F71:F85,H71:H73))}</v>
      </c>
    </row>
    <row r="72" spans="3:11" outlineLevel="1" x14ac:dyDescent="0.2">
      <c r="E72" s="21">
        <f>RANK(F72,$F$71:$F$85)+COUNTIF($F$70:$F71,F72)</f>
        <v>15</v>
      </c>
      <c r="F72" s="48">
        <v>39</v>
      </c>
      <c r="H72" s="58">
        <v>2</v>
      </c>
    </row>
    <row r="73" spans="3:11" outlineLevel="1" x14ac:dyDescent="0.2">
      <c r="E73" s="21">
        <f>RANK(F73,$F$71:$F$85)+COUNTIF($F$70:$F72,F73)</f>
        <v>9</v>
      </c>
      <c r="F73" s="48">
        <v>249</v>
      </c>
      <c r="H73" s="58">
        <v>3</v>
      </c>
      <c r="J73" s="11" t="s">
        <v>92</v>
      </c>
    </row>
    <row r="74" spans="3:11" outlineLevel="1" x14ac:dyDescent="0.2">
      <c r="E74" s="21">
        <f>RANK(F74,$F$71:$F$85)+COUNTIF($F$70:$F73,F74)</f>
        <v>11</v>
      </c>
      <c r="F74" s="48">
        <v>199</v>
      </c>
      <c r="J74" s="53">
        <f t="array" ref="J74">SUM(LARGE(F71:F85,{1,2,3}))</f>
        <v>1309</v>
      </c>
      <c r="K74" s="51" t="str">
        <f ca="1">IFERROR(_xlfn.FORMULATEXT(J74),"")</f>
        <v>{=SUM(LARGE(F71:F85,{1,2,3}))}</v>
      </c>
    </row>
    <row r="75" spans="3:11" outlineLevel="1" x14ac:dyDescent="0.2">
      <c r="E75" s="21">
        <f>RANK(F75,$F$71:$F$85)+COUNTIF($F$70:$F74,F75)</f>
        <v>12</v>
      </c>
      <c r="F75" s="48">
        <v>165</v>
      </c>
    </row>
    <row r="76" spans="3:11" outlineLevel="1" x14ac:dyDescent="0.2">
      <c r="E76" s="21">
        <f>RANK(F76,$F$71:$F$85)+COUNTIF($F$70:$F75,F76)</f>
        <v>14</v>
      </c>
      <c r="F76" s="48">
        <v>70</v>
      </c>
    </row>
    <row r="77" spans="3:11" outlineLevel="1" x14ac:dyDescent="0.2">
      <c r="E77" s="21">
        <f>RANK(F77,$F$71:$F$85)+COUNTIF($F$70:$F76,F77)</f>
        <v>5</v>
      </c>
      <c r="F77" s="48">
        <v>352</v>
      </c>
    </row>
    <row r="78" spans="3:11" outlineLevel="1" x14ac:dyDescent="0.2">
      <c r="E78" s="21">
        <f>RANK(F78,$F$71:$F$85)+COUNTIF($F$70:$F77,F78)</f>
        <v>3</v>
      </c>
      <c r="F78" s="48">
        <v>425</v>
      </c>
    </row>
    <row r="79" spans="3:11" outlineLevel="1" x14ac:dyDescent="0.2">
      <c r="E79" s="21">
        <f>RANK(F79,$F$71:$F$85)+COUNTIF($F$70:$F78,F79)</f>
        <v>8</v>
      </c>
      <c r="F79" s="48">
        <v>260</v>
      </c>
    </row>
    <row r="80" spans="3:11" outlineLevel="1" x14ac:dyDescent="0.2">
      <c r="E80" s="21">
        <f>RANK(F80,$F$71:$F$85)+COUNTIF($F$70:$F79,F80)</f>
        <v>6</v>
      </c>
      <c r="F80" s="48">
        <v>331</v>
      </c>
    </row>
    <row r="81" spans="5:6" outlineLevel="1" x14ac:dyDescent="0.2">
      <c r="E81" s="21">
        <f>RANK(F81,$F$71:$F$85)+COUNTIF($F$70:$F80,F81)</f>
        <v>7</v>
      </c>
      <c r="F81" s="48">
        <v>278</v>
      </c>
    </row>
    <row r="82" spans="5:6" outlineLevel="1" x14ac:dyDescent="0.2">
      <c r="E82" s="21">
        <f>RANK(F82,$F$71:$F$85)+COUNTIF($F$70:$F81,F82)</f>
        <v>4</v>
      </c>
      <c r="F82" s="48">
        <v>386</v>
      </c>
    </row>
    <row r="83" spans="5:6" outlineLevel="1" x14ac:dyDescent="0.2">
      <c r="E83" s="21">
        <f>RANK(F83,$F$71:$F$85)+COUNTIF($F$70:$F82,F83)</f>
        <v>13</v>
      </c>
      <c r="F83" s="48">
        <v>154</v>
      </c>
    </row>
    <row r="84" spans="5:6" outlineLevel="1" x14ac:dyDescent="0.2">
      <c r="E84" s="21">
        <f>RANK(F84,$F$71:$F$85)+COUNTIF($F$70:$F83,F84)</f>
        <v>1</v>
      </c>
      <c r="F84" s="48">
        <v>453</v>
      </c>
    </row>
    <row r="85" spans="5:6" outlineLevel="1" x14ac:dyDescent="0.2">
      <c r="E85" s="21">
        <f>RANK(F85,$F$71:$F$85)+COUNTIF($F$70:$F84,F85)</f>
        <v>10</v>
      </c>
      <c r="F85" s="48">
        <v>242</v>
      </c>
    </row>
    <row r="86" spans="5:6" outlineLevel="1" x14ac:dyDescent="0.2"/>
    <row r="87" spans="5:6" outlineLevel="1" x14ac:dyDescent="0.2"/>
  </sheetData>
  <mergeCells count="3">
    <mergeCell ref="G1:H1"/>
    <mergeCell ref="A3:E3"/>
    <mergeCell ref="F34:G34"/>
  </mergeCells>
  <conditionalFormatting sqref="F4">
    <cfRule type="cellIs" dxfId="5" priority="2" operator="notEqual">
      <formula>0</formula>
    </cfRule>
  </conditionalFormatting>
  <conditionalFormatting sqref="F71:F85">
    <cfRule type="expression" dxfId="4" priority="1">
      <formula>$E71&lt;=3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S87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8" max="8" width="11.140625" customWidth="1"/>
  </cols>
  <sheetData>
    <row r="1" spans="1:19" ht="20.25" x14ac:dyDescent="0.3">
      <c r="A1" s="36" t="str">
        <f ca="1">IF(ISERROR(RIGHT(CELL("filename",A1),LEN(CELL("filename",A1))-FIND("]",CELL("filename",A1)))),
"",
RIGHT(CELL("filename",A1),LEN(CELL("filename",A1))-FIND("]",CELL("filename",A1))))</f>
        <v>SMALL</v>
      </c>
      <c r="G1" s="60"/>
      <c r="H1" s="60"/>
    </row>
    <row r="2" spans="1:19" ht="18" x14ac:dyDescent="0.25">
      <c r="A2" s="37" t="str">
        <f ca="1">Model_Name</f>
        <v>SP MAX MIN LARGE and SMALL.xlsx</v>
      </c>
    </row>
    <row r="3" spans="1:19" x14ac:dyDescent="0.2">
      <c r="A3" s="60" t="s">
        <v>1</v>
      </c>
      <c r="B3" s="60"/>
      <c r="C3" s="60"/>
      <c r="D3" s="60"/>
      <c r="E3" s="60"/>
    </row>
    <row r="4" spans="1:19" ht="14.25" x14ac:dyDescent="0.2">
      <c r="B4" t="s">
        <v>2</v>
      </c>
      <c r="F4" s="1">
        <f>Overall_Error_Check</f>
        <v>0</v>
      </c>
    </row>
    <row r="6" spans="1:19" ht="16.5" thickBot="1" x14ac:dyDescent="0.3">
      <c r="B6" s="38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outlineLevel="1" thickTop="1" x14ac:dyDescent="0.2"/>
    <row r="8" spans="1:19" ht="16.5" outlineLevel="1" x14ac:dyDescent="0.25">
      <c r="C8" s="3" t="s">
        <v>58</v>
      </c>
    </row>
    <row r="9" spans="1:19" outlineLevel="1" x14ac:dyDescent="0.2"/>
    <row r="10" spans="1:19" ht="16.5" outlineLevel="1" x14ac:dyDescent="0.25">
      <c r="C10" s="3"/>
      <c r="D10" s="4" t="s">
        <v>59</v>
      </c>
    </row>
    <row r="11" spans="1:19" outlineLevel="1" x14ac:dyDescent="0.2"/>
    <row r="12" spans="1:19" outlineLevel="1" x14ac:dyDescent="0.2">
      <c r="F12" s="11" t="s">
        <v>66</v>
      </c>
      <c r="H12" s="11" t="s">
        <v>94</v>
      </c>
    </row>
    <row r="13" spans="1:19" outlineLevel="1" x14ac:dyDescent="0.2">
      <c r="F13" s="48">
        <v>76</v>
      </c>
      <c r="H13" s="49">
        <f>SMALL(F13:F27,1)</f>
        <v>30</v>
      </c>
      <c r="I13" s="51" t="str">
        <f ca="1">IFERROR(_xlfn.FORMULATEXT(H13),"")</f>
        <v>=SMALL(F13:F27,1)</v>
      </c>
      <c r="J13" s="50"/>
    </row>
    <row r="14" spans="1:19" outlineLevel="1" x14ac:dyDescent="0.2">
      <c r="F14" s="48">
        <v>198</v>
      </c>
    </row>
    <row r="15" spans="1:19" outlineLevel="1" x14ac:dyDescent="0.2">
      <c r="F15" s="48">
        <v>383</v>
      </c>
      <c r="H15" s="11" t="s">
        <v>95</v>
      </c>
    </row>
    <row r="16" spans="1:19" outlineLevel="1" x14ac:dyDescent="0.2">
      <c r="F16" s="48">
        <v>363</v>
      </c>
      <c r="H16" s="49">
        <f>SMALL(F13:F27,2)</f>
        <v>76</v>
      </c>
      <c r="I16" s="51" t="str">
        <f ca="1">IFERROR(_xlfn.FORMULATEXT(H16),"")</f>
        <v>=SMALL(F13:F27,2)</v>
      </c>
    </row>
    <row r="17" spans="2:19" outlineLevel="1" x14ac:dyDescent="0.2">
      <c r="F17" s="48">
        <v>342</v>
      </c>
    </row>
    <row r="18" spans="2:19" outlineLevel="1" x14ac:dyDescent="0.2">
      <c r="F18" s="48">
        <v>30</v>
      </c>
      <c r="H18" s="11" t="s">
        <v>96</v>
      </c>
    </row>
    <row r="19" spans="2:19" outlineLevel="1" x14ac:dyDescent="0.2">
      <c r="F19" s="48">
        <v>484</v>
      </c>
      <c r="H19" s="49">
        <f>SMALL(F13:F27,3)</f>
        <v>132</v>
      </c>
      <c r="I19" s="51" t="str">
        <f ca="1">IFERROR(_xlfn.FORMULATEXT(H19),"")</f>
        <v>=SMALL(F13:F27,3)</v>
      </c>
    </row>
    <row r="20" spans="2:19" outlineLevel="1" x14ac:dyDescent="0.2">
      <c r="F20" s="48">
        <v>306</v>
      </c>
    </row>
    <row r="21" spans="2:19" outlineLevel="1" x14ac:dyDescent="0.2">
      <c r="F21" s="48">
        <v>363</v>
      </c>
    </row>
    <row r="22" spans="2:19" outlineLevel="1" x14ac:dyDescent="0.2">
      <c r="F22" s="48">
        <v>307</v>
      </c>
    </row>
    <row r="23" spans="2:19" outlineLevel="1" x14ac:dyDescent="0.2">
      <c r="F23" s="48">
        <v>496</v>
      </c>
    </row>
    <row r="24" spans="2:19" outlineLevel="1" x14ac:dyDescent="0.2">
      <c r="F24" s="48">
        <v>132</v>
      </c>
    </row>
    <row r="25" spans="2:19" outlineLevel="1" x14ac:dyDescent="0.2">
      <c r="F25" s="48">
        <v>409</v>
      </c>
    </row>
    <row r="26" spans="2:19" outlineLevel="1" x14ac:dyDescent="0.2">
      <c r="F26" s="48">
        <v>308</v>
      </c>
    </row>
    <row r="27" spans="2:19" outlineLevel="1" x14ac:dyDescent="0.2">
      <c r="F27" s="48">
        <v>465</v>
      </c>
    </row>
    <row r="28" spans="2:19" outlineLevel="1" x14ac:dyDescent="0.2"/>
    <row r="29" spans="2:19" outlineLevel="1" x14ac:dyDescent="0.2"/>
    <row r="30" spans="2:19" ht="16.5" thickBot="1" x14ac:dyDescent="0.3">
      <c r="B30" s="38">
        <f>MAX($B$5:$B29)+1</f>
        <v>2</v>
      </c>
      <c r="C30" s="2" t="s">
        <v>67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ht="12.75" outlineLevel="1" thickTop="1" x14ac:dyDescent="0.2"/>
    <row r="32" spans="2:19" ht="16.5" outlineLevel="1" x14ac:dyDescent="0.25">
      <c r="C32" s="3" t="s">
        <v>68</v>
      </c>
    </row>
    <row r="33" spans="2:19" outlineLevel="1" x14ac:dyDescent="0.2"/>
    <row r="34" spans="2:19" outlineLevel="1" x14ac:dyDescent="0.2">
      <c r="F34" s="67" t="str">
        <f>F12</f>
        <v>Values</v>
      </c>
      <c r="G34" s="67"/>
      <c r="H34" s="11" t="s">
        <v>94</v>
      </c>
    </row>
    <row r="35" spans="2:19" outlineLevel="1" x14ac:dyDescent="0.2">
      <c r="F35" s="48">
        <v>426</v>
      </c>
      <c r="G35" s="48"/>
      <c r="H35" s="53" t="e">
        <f>SMALL(F35:G35,2)</f>
        <v>#NUM!</v>
      </c>
      <c r="I35" s="51" t="str">
        <f ca="1">IFERROR(_xlfn.FORMULATEXT(H35)&amp;" - doesn't consider blanks in a range","")</f>
        <v>=SMALL(F35:G35,2) - doesn't consider blanks in a range</v>
      </c>
    </row>
    <row r="36" spans="2:19" outlineLevel="1" x14ac:dyDescent="0.2">
      <c r="F36" s="48">
        <v>-492</v>
      </c>
      <c r="G36" s="21"/>
      <c r="H36" s="53" t="e">
        <f>SMALL(F36,2)</f>
        <v>#NUM!</v>
      </c>
      <c r="I36" s="51" t="str">
        <f ca="1">IFERROR(_xlfn.FORMULATEXT(H35)&amp;" - value of n is larger than the number of items in the range","")</f>
        <v>=SMALL(F35:G35,2) - value of n is larger than the number of items in the range</v>
      </c>
    </row>
    <row r="37" spans="2:19" outlineLevel="1" x14ac:dyDescent="0.2">
      <c r="F37" s="48">
        <v>-430</v>
      </c>
      <c r="G37" s="21"/>
      <c r="H37" s="53" t="e">
        <f>SMALL(F37,0.4)</f>
        <v>#NUM!</v>
      </c>
      <c r="I37" s="51" t="str">
        <f ca="1">IFERROR(_xlfn.FORMULATEXT(H35)&amp;" - value of n must be a positive integer less than or equal to number of non-blank items in the range","")</f>
        <v>=SMALL(F35:G35,2) - value of n must be a positive integer less than or equal to number of non-blank items in the range</v>
      </c>
    </row>
    <row r="38" spans="2:19" outlineLevel="1" x14ac:dyDescent="0.2"/>
    <row r="39" spans="2:19" outlineLevel="1" x14ac:dyDescent="0.2"/>
    <row r="40" spans="2:19" ht="16.5" thickBot="1" x14ac:dyDescent="0.3">
      <c r="B40" s="38">
        <f>MAX($B$5:$B39)+1</f>
        <v>3</v>
      </c>
      <c r="C40" s="2" t="s">
        <v>86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12.75" outlineLevel="1" thickTop="1" x14ac:dyDescent="0.2"/>
    <row r="42" spans="2:19" ht="16.5" outlineLevel="1" x14ac:dyDescent="0.25">
      <c r="C42" s="3" t="s">
        <v>58</v>
      </c>
    </row>
    <row r="43" spans="2:19" outlineLevel="1" x14ac:dyDescent="0.2"/>
    <row r="44" spans="2:19" ht="16.5" outlineLevel="1" x14ac:dyDescent="0.25">
      <c r="C44" s="3"/>
      <c r="D44" s="4" t="s">
        <v>59</v>
      </c>
    </row>
    <row r="45" spans="2:19" outlineLevel="1" x14ac:dyDescent="0.2"/>
    <row r="46" spans="2:19" outlineLevel="1" x14ac:dyDescent="0.2">
      <c r="F46" s="11" t="str">
        <f>F12</f>
        <v>Values</v>
      </c>
      <c r="H46" s="11" t="s">
        <v>93</v>
      </c>
    </row>
    <row r="47" spans="2:19" outlineLevel="1" x14ac:dyDescent="0.2">
      <c r="F47" s="48">
        <v>452</v>
      </c>
      <c r="H47" s="57">
        <f>SMALL($F$47:$F$61,ROWS($G$47:$G47))</f>
        <v>23</v>
      </c>
      <c r="I47" s="51" t="str">
        <f ca="1">IFERROR(_xlfn.FORMULATEXT(H47),"")</f>
        <v>=SMALL($F$47:$F$61,ROWS($G$47:$G47))</v>
      </c>
    </row>
    <row r="48" spans="2:19" outlineLevel="1" x14ac:dyDescent="0.2">
      <c r="F48" s="48">
        <v>299</v>
      </c>
      <c r="H48" s="57">
        <f>SMALL($F$47:$F$61,ROWS($G$47:$G48))</f>
        <v>94</v>
      </c>
    </row>
    <row r="49" spans="2:19" outlineLevel="1" x14ac:dyDescent="0.2">
      <c r="F49" s="48">
        <v>94</v>
      </c>
      <c r="H49" s="57">
        <f>SMALL($F$47:$F$61,ROWS($G$47:$G49))</f>
        <v>139</v>
      </c>
    </row>
    <row r="50" spans="2:19" outlineLevel="1" x14ac:dyDescent="0.2">
      <c r="F50" s="48">
        <v>323</v>
      </c>
      <c r="H50" s="57">
        <f>SMALL($F$47:$F$61,ROWS($G$47:$G50))</f>
        <v>175</v>
      </c>
    </row>
    <row r="51" spans="2:19" outlineLevel="1" x14ac:dyDescent="0.2">
      <c r="F51" s="48">
        <v>341</v>
      </c>
      <c r="H51" s="57">
        <f>SMALL($F$47:$F$61,ROWS($G$47:$G51))</f>
        <v>199</v>
      </c>
    </row>
    <row r="52" spans="2:19" outlineLevel="1" x14ac:dyDescent="0.2">
      <c r="F52" s="48">
        <v>334</v>
      </c>
      <c r="H52" s="57">
        <f>SMALL($F$47:$F$61,ROWS($G$47:$G52))</f>
        <v>299</v>
      </c>
    </row>
    <row r="53" spans="2:19" outlineLevel="1" x14ac:dyDescent="0.2">
      <c r="F53" s="48">
        <v>175</v>
      </c>
      <c r="H53" s="57">
        <f>SMALL($F$47:$F$61,ROWS($G$47:$G53))</f>
        <v>301</v>
      </c>
    </row>
    <row r="54" spans="2:19" outlineLevel="1" x14ac:dyDescent="0.2">
      <c r="F54" s="48">
        <v>139</v>
      </c>
      <c r="H54" s="57">
        <f>SMALL($F$47:$F$61,ROWS($G$47:$G54))</f>
        <v>321</v>
      </c>
    </row>
    <row r="55" spans="2:19" outlineLevel="1" x14ac:dyDescent="0.2">
      <c r="F55" s="48">
        <v>492</v>
      </c>
      <c r="H55" s="57">
        <f>SMALL($F$47:$F$61,ROWS($G$47:$G55))</f>
        <v>323</v>
      </c>
    </row>
    <row r="56" spans="2:19" outlineLevel="1" x14ac:dyDescent="0.2">
      <c r="F56" s="48">
        <v>383</v>
      </c>
      <c r="H56" s="57">
        <f>SMALL($F$47:$F$61,ROWS($G$47:$G56))</f>
        <v>334</v>
      </c>
    </row>
    <row r="57" spans="2:19" outlineLevel="1" x14ac:dyDescent="0.2">
      <c r="F57" s="48">
        <v>362</v>
      </c>
      <c r="H57" s="57">
        <f>SMALL($F$47:$F$61,ROWS($G$47:$G57))</f>
        <v>341</v>
      </c>
    </row>
    <row r="58" spans="2:19" outlineLevel="1" x14ac:dyDescent="0.2">
      <c r="F58" s="48">
        <v>23</v>
      </c>
      <c r="H58" s="57">
        <f>SMALL($F$47:$F$61,ROWS($G$47:$G58))</f>
        <v>362</v>
      </c>
    </row>
    <row r="59" spans="2:19" outlineLevel="1" x14ac:dyDescent="0.2">
      <c r="F59" s="48">
        <v>321</v>
      </c>
      <c r="H59" s="57">
        <f>SMALL($F$47:$F$61,ROWS($G$47:$G59))</f>
        <v>383</v>
      </c>
    </row>
    <row r="60" spans="2:19" outlineLevel="1" x14ac:dyDescent="0.2">
      <c r="F60" s="48">
        <v>199</v>
      </c>
      <c r="H60" s="57">
        <f>SMALL($F$47:$F$61,ROWS($G$47:$G60))</f>
        <v>452</v>
      </c>
    </row>
    <row r="61" spans="2:19" outlineLevel="1" x14ac:dyDescent="0.2">
      <c r="F61" s="48">
        <v>301</v>
      </c>
      <c r="H61" s="57">
        <f>SMALL($F$47:$F$61,ROWS($G$47:$G61))</f>
        <v>492</v>
      </c>
    </row>
    <row r="62" spans="2:19" outlineLevel="1" x14ac:dyDescent="0.2"/>
    <row r="63" spans="2:19" outlineLevel="1" x14ac:dyDescent="0.2"/>
    <row r="64" spans="2:19" ht="16.5" thickBot="1" x14ac:dyDescent="0.3">
      <c r="B64" s="38">
        <f>MAX($B$5:$B63)+1</f>
        <v>4</v>
      </c>
      <c r="C64" s="2" t="s">
        <v>91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3:11" ht="12.75" outlineLevel="1" thickTop="1" x14ac:dyDescent="0.2"/>
    <row r="66" spans="3:11" ht="16.5" outlineLevel="1" x14ac:dyDescent="0.25">
      <c r="C66" s="3" t="s">
        <v>58</v>
      </c>
    </row>
    <row r="67" spans="3:11" outlineLevel="1" x14ac:dyDescent="0.2"/>
    <row r="68" spans="3:11" ht="15" outlineLevel="1" x14ac:dyDescent="0.25">
      <c r="D68" s="4" t="s">
        <v>59</v>
      </c>
    </row>
    <row r="69" spans="3:11" outlineLevel="1" x14ac:dyDescent="0.2"/>
    <row r="70" spans="3:11" outlineLevel="1" x14ac:dyDescent="0.2">
      <c r="F70" s="11" t="str">
        <f>F12</f>
        <v>Values</v>
      </c>
      <c r="H70" s="11" t="s">
        <v>89</v>
      </c>
      <c r="J70" s="11" t="s">
        <v>90</v>
      </c>
    </row>
    <row r="71" spans="3:11" outlineLevel="1" x14ac:dyDescent="0.2">
      <c r="E71" s="21">
        <f>RANK(F71,$F$71:$F$85,1)-COUNTIF($F$70:$F70,F71)</f>
        <v>10</v>
      </c>
      <c r="F71" s="48">
        <v>286</v>
      </c>
      <c r="H71" s="58">
        <v>1</v>
      </c>
      <c r="J71" s="53" cm="1">
        <f t="array" ref="J71">SUM(SMALL(F71:F85,H71:H73))</f>
        <v>48</v>
      </c>
      <c r="K71" s="51" t="str">
        <f ca="1">IFERROR(_xlfn.FORMULATEXT(J71),"")</f>
        <v>=SUM(SMALL(F71:F85,H71:H73))</v>
      </c>
    </row>
    <row r="72" spans="3:11" outlineLevel="1" x14ac:dyDescent="0.2">
      <c r="E72" s="21">
        <f>RANK(F72,$F$71:$F$85,1)-COUNTIF($F$70:$F71,F72)</f>
        <v>8</v>
      </c>
      <c r="F72" s="48">
        <v>138</v>
      </c>
      <c r="H72" s="58">
        <v>2</v>
      </c>
    </row>
    <row r="73" spans="3:11" outlineLevel="1" x14ac:dyDescent="0.2">
      <c r="E73" s="21">
        <f>RANK(F73,$F$71:$F$85,1)-COUNTIF($F$70:$F72,F73)</f>
        <v>4</v>
      </c>
      <c r="F73" s="48">
        <v>32</v>
      </c>
      <c r="H73" s="58">
        <v>3</v>
      </c>
      <c r="J73" s="11" t="s">
        <v>92</v>
      </c>
    </row>
    <row r="74" spans="3:11" outlineLevel="1" x14ac:dyDescent="0.2">
      <c r="E74" s="21">
        <f>RANK(F74,$F$71:$F$85,1)-COUNTIF($F$70:$F73,F74)</f>
        <v>11</v>
      </c>
      <c r="F74" s="48">
        <v>378</v>
      </c>
      <c r="J74" s="53">
        <f>SUM(SMALL(F71:F85,{1,2,3}))</f>
        <v>48</v>
      </c>
      <c r="K74" s="51" t="str">
        <f ca="1">IFERROR(_xlfn.FORMULATEXT(J74),"")</f>
        <v>=SUM(SMALL(F71:F85,{1,2,3}))</v>
      </c>
    </row>
    <row r="75" spans="3:11" outlineLevel="1" x14ac:dyDescent="0.2">
      <c r="E75" s="21">
        <f>RANK(F75,$F$71:$F$85,1)-COUNTIF($F$70:$F74,F75)</f>
        <v>5</v>
      </c>
      <c r="F75" s="48">
        <v>45</v>
      </c>
    </row>
    <row r="76" spans="3:11" outlineLevel="1" x14ac:dyDescent="0.2">
      <c r="E76" s="21">
        <f>RANK(F76,$F$71:$F$85,1)-COUNTIF($F$70:$F75,F76)</f>
        <v>3</v>
      </c>
      <c r="F76" s="48">
        <v>24</v>
      </c>
    </row>
    <row r="77" spans="3:11" outlineLevel="1" x14ac:dyDescent="0.2">
      <c r="E77" s="21">
        <f>RANK(F77,$F$71:$F$85,1)-COUNTIF($F$70:$F76,F77)</f>
        <v>6</v>
      </c>
      <c r="F77" s="48">
        <v>58</v>
      </c>
    </row>
    <row r="78" spans="3:11" outlineLevel="1" x14ac:dyDescent="0.2">
      <c r="E78" s="21">
        <f>RANK(F78,$F$71:$F$85,1)-COUNTIF($F$70:$F77,F78)</f>
        <v>9</v>
      </c>
      <c r="F78" s="48">
        <v>212</v>
      </c>
    </row>
    <row r="79" spans="3:11" outlineLevel="1" x14ac:dyDescent="0.2">
      <c r="E79" s="21">
        <f>RANK(F79,$F$71:$F$85,1)-COUNTIF($F$70:$F78,F79)</f>
        <v>13</v>
      </c>
      <c r="F79" s="48">
        <v>461</v>
      </c>
    </row>
    <row r="80" spans="3:11" outlineLevel="1" x14ac:dyDescent="0.2">
      <c r="E80" s="21">
        <f>RANK(F80,$F$71:$F$85,1)-COUNTIF($F$70:$F79,F80)</f>
        <v>12</v>
      </c>
      <c r="F80" s="48">
        <v>410</v>
      </c>
    </row>
    <row r="81" spans="5:6" outlineLevel="1" x14ac:dyDescent="0.2">
      <c r="E81" s="21">
        <f>RANK(F81,$F$71:$F$85,1)-COUNTIF($F$70:$F80,F81)</f>
        <v>1</v>
      </c>
      <c r="F81" s="48">
        <v>11</v>
      </c>
    </row>
    <row r="82" spans="5:6" outlineLevel="1" x14ac:dyDescent="0.2">
      <c r="E82" s="21">
        <f>RANK(F82,$F$71:$F$85,1)-COUNTIF($F$70:$F81,F82)</f>
        <v>14</v>
      </c>
      <c r="F82" s="48">
        <v>470</v>
      </c>
    </row>
    <row r="83" spans="5:6" outlineLevel="1" x14ac:dyDescent="0.2">
      <c r="E83" s="21">
        <f>RANK(F83,$F$71:$F$85,1)-COUNTIF($F$70:$F82,F83)</f>
        <v>2</v>
      </c>
      <c r="F83" s="48">
        <v>13</v>
      </c>
    </row>
    <row r="84" spans="5:6" outlineLevel="1" x14ac:dyDescent="0.2">
      <c r="E84" s="21">
        <f>RANK(F84,$F$71:$F$85,1)-COUNTIF($F$70:$F83,F84)</f>
        <v>7</v>
      </c>
      <c r="F84" s="48">
        <v>69</v>
      </c>
    </row>
    <row r="85" spans="5:6" outlineLevel="1" x14ac:dyDescent="0.2">
      <c r="E85" s="21">
        <f>RANK(F85,$F$71:$F$85,1)-COUNTIF($F$70:$F84,F85)</f>
        <v>15</v>
      </c>
      <c r="F85" s="48">
        <v>488</v>
      </c>
    </row>
    <row r="86" spans="5:6" outlineLevel="1" x14ac:dyDescent="0.2"/>
    <row r="87" spans="5:6" outlineLevel="1" x14ac:dyDescent="0.2"/>
  </sheetData>
  <mergeCells count="3">
    <mergeCell ref="G1:H1"/>
    <mergeCell ref="A3:E3"/>
    <mergeCell ref="F34:G34"/>
  </mergeCells>
  <conditionalFormatting sqref="F4">
    <cfRule type="cellIs" dxfId="3" priority="2" operator="notEqual">
      <formula>0</formula>
    </cfRule>
  </conditionalFormatting>
  <conditionalFormatting sqref="F71:F85">
    <cfRule type="expression" dxfId="2" priority="1">
      <formula>$E71&lt;=3</formula>
    </cfRule>
  </conditionalFormatting>
  <hyperlinks>
    <hyperlink ref="F4" location="Overall_Error_Check" tooltip="Go to Overall Error Check" display="Overall_Error_Check" xr:uid="{00000000-0004-0000-0700-000000000000}"/>
    <hyperlink ref="A3:E3" location="HL_Navigator" tooltip="Go to Navigator (Table of Contents)" display="Navigator" xr:uid="{00000000-0004-0000-0700-000001000000}"/>
    <hyperlink ref="A3" location="HL_Navigator" display="Navigator" xr:uid="{00000000-0004-0000-0700-000002000000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36" t="str">
        <f ca="1">IF(ISERROR(RIGHT(CELL("filename",A1),LEN(CELL("filename",A1))-FIND("]",CELL("filename",A1)))),
"",
RIGHT(CELL("filename",A1),LEN(CELL("filename",A1))-FIND("]",CELL("filename",A1))))</f>
        <v>Error Checks</v>
      </c>
      <c r="I1" s="60"/>
      <c r="J1" s="60"/>
    </row>
    <row r="2" spans="1:11" ht="18" x14ac:dyDescent="0.25">
      <c r="A2" s="37" t="str">
        <f ca="1">Model_Name</f>
        <v>SP MAX MIN LARGE and SMALL.xlsx</v>
      </c>
    </row>
    <row r="3" spans="1:11" x14ac:dyDescent="0.2">
      <c r="A3" s="60" t="s">
        <v>1</v>
      </c>
      <c r="B3" s="60"/>
      <c r="C3" s="60"/>
      <c r="D3" s="60"/>
      <c r="E3" s="60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38">
        <f>MAX($B$5:$B5)+1</f>
        <v>1</v>
      </c>
      <c r="C6" s="2" t="s">
        <v>54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55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56</v>
      </c>
    </row>
    <row r="11" spans="1:11" outlineLevel="1" x14ac:dyDescent="0.2"/>
    <row r="12" spans="1:11" outlineLevel="1" x14ac:dyDescent="0.2">
      <c r="E12" t="s">
        <v>63</v>
      </c>
      <c r="I12" s="4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4" t="str">
        <f>C8</f>
        <v>Summary of Errors</v>
      </c>
      <c r="I17" s="47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F4 I17">
    <cfRule type="cellIs" dxfId="1" priority="3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800-000000000000}"/>
    <hyperlink ref="A3:E3" location="HL_Navigator" tooltip="Go to Navigator (Table of Contents)" display="Navigator" xr:uid="{00000000-0004-0000-0800-000001000000}"/>
    <hyperlink ref="A3" location="HL_Navigator" display="Navigator" xr:uid="{00000000-0004-0000-08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7" ma:contentTypeDescription="Create a new document." ma:contentTypeScope="" ma:versionID="14c62d33ee6b4ee77dccea414efe173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9205268a5b49a319ee7174112b3c3214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Props1.xml><?xml version="1.0" encoding="utf-8"?>
<ds:datastoreItem xmlns:ds="http://schemas.openxmlformats.org/officeDocument/2006/customXml" ds:itemID="{5D860774-A4C4-4EF3-8156-006F99B77327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E3A2898-4F29-4A3A-8CC2-0A76F0BBA4F9}"/>
</file>

<file path=customXml/itemProps3.xml><?xml version="1.0" encoding="utf-8"?>
<ds:datastoreItem xmlns:ds="http://schemas.openxmlformats.org/officeDocument/2006/customXml" ds:itemID="{83E1CA57-283E-491D-B156-3CEB281922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32199C-68AC-457A-806C-5CDFE11CBF01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Cover</vt:lpstr>
      <vt:lpstr>Navigator</vt:lpstr>
      <vt:lpstr>Style Guide</vt:lpstr>
      <vt:lpstr>Model Parameters</vt:lpstr>
      <vt:lpstr>MAX</vt:lpstr>
      <vt:lpstr>MIN</vt:lpstr>
      <vt:lpstr>LARGE</vt:lpstr>
      <vt:lpstr>SMALL</vt:lpstr>
      <vt:lpstr>Error Checks</vt:lpstr>
      <vt:lpstr>Client_Name</vt:lpstr>
      <vt:lpstr>HL_1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Model_Name</vt:lpstr>
      <vt:lpstr>Overall_Error_Check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Oscar Hagan</cp:lastModifiedBy>
  <cp:lastPrinted>2016-09-07T07:06:27Z</cp:lastPrinted>
  <dcterms:created xsi:type="dcterms:W3CDTF">2012-10-20T20:39:47Z</dcterms:created>
  <dcterms:modified xsi:type="dcterms:W3CDTF">2024-02-08T11:58:30Z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</Properties>
</file>