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Tim Heng\Dropbox\SumProduct\Training\Financial Modelling Book 2\Final screenshots and files\Chapter 07 - Valuations\"/>
    </mc:Choice>
  </mc:AlternateContent>
  <xr:revisionPtr revIDLastSave="0" documentId="8_{3151EF7C-8C6A-48E1-9FED-9F812CB7B5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conomic Life" sheetId="1" r:id="rId1"/>
  </sheets>
  <externalReferences>
    <externalReference r:id="rId2"/>
  </externalReferences>
  <definedNames>
    <definedName name="Model_Name">[1]GC!$C$10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1" l="1"/>
  <c r="G38" i="1"/>
  <c r="D26" i="1"/>
  <c r="D20" i="1"/>
  <c r="D19" i="1"/>
  <c r="D18" i="1"/>
  <c r="P17" i="1"/>
  <c r="P19" i="1" s="1"/>
  <c r="O17" i="1"/>
  <c r="O24" i="1" s="1"/>
  <c r="N17" i="1"/>
  <c r="N24" i="1" s="1"/>
  <c r="M17" i="1"/>
  <c r="M18" i="1" s="1"/>
  <c r="L17" i="1"/>
  <c r="L19" i="1" s="1"/>
  <c r="K17" i="1"/>
  <c r="K24" i="1" s="1"/>
  <c r="J17" i="1"/>
  <c r="J24" i="1" s="1"/>
  <c r="I17" i="1"/>
  <c r="I24" i="1" s="1"/>
  <c r="B3" i="1"/>
  <c r="R32" i="1"/>
  <c r="R26" i="1"/>
  <c r="R22" i="1"/>
  <c r="R24" i="1"/>
  <c r="R20" i="1"/>
  <c r="R30" i="1"/>
  <c r="R18" i="1"/>
  <c r="R28" i="1"/>
  <c r="R19" i="1"/>
  <c r="J19" i="1" l="1"/>
  <c r="O18" i="1"/>
  <c r="K20" i="1"/>
  <c r="M19" i="1"/>
  <c r="M24" i="1"/>
  <c r="I18" i="1"/>
  <c r="N19" i="1"/>
  <c r="M20" i="1"/>
  <c r="K18" i="1"/>
  <c r="I19" i="1"/>
  <c r="O20" i="1"/>
  <c r="I20" i="1"/>
  <c r="J18" i="1"/>
  <c r="N18" i="1"/>
  <c r="L20" i="1"/>
  <c r="P20" i="1"/>
  <c r="L24" i="1"/>
  <c r="P24" i="1"/>
  <c r="L18" i="1"/>
  <c r="P18" i="1"/>
  <c r="K19" i="1"/>
  <c r="O19" i="1"/>
  <c r="J20" i="1"/>
  <c r="N20" i="1"/>
  <c r="P22" i="1" l="1"/>
  <c r="P26" i="1" s="1"/>
  <c r="M22" i="1"/>
  <c r="M26" i="1" s="1"/>
  <c r="L22" i="1"/>
  <c r="L26" i="1" s="1"/>
  <c r="K22" i="1"/>
  <c r="K26" i="1" s="1"/>
  <c r="O22" i="1"/>
  <c r="O26" i="1" s="1"/>
  <c r="I22" i="1"/>
  <c r="I26" i="1" s="1"/>
  <c r="H30" i="1"/>
  <c r="N22" i="1"/>
  <c r="N26" i="1" s="1"/>
  <c r="J22" i="1"/>
  <c r="J26" i="1" s="1"/>
  <c r="H28" i="1" l="1"/>
  <c r="H32" i="1" s="1"/>
  <c r="H38" i="1" s="1"/>
</calcChain>
</file>

<file path=xl/sharedStrings.xml><?xml version="1.0" encoding="utf-8"?>
<sst xmlns="http://schemas.openxmlformats.org/spreadsheetml/2006/main" count="18" uniqueCount="18">
  <si>
    <t>Assumptions</t>
  </si>
  <si>
    <t>Purchase Price</t>
  </si>
  <si>
    <t>Maintenance Costs</t>
  </si>
  <si>
    <t>Disposal Proceeds</t>
  </si>
  <si>
    <t>Life Selected</t>
  </si>
  <si>
    <t>Discount Rate</t>
  </si>
  <si>
    <t>Output Calculation</t>
  </si>
  <si>
    <t>Net Cost</t>
  </si>
  <si>
    <t>Discount Factor</t>
  </si>
  <si>
    <t>NPV</t>
  </si>
  <si>
    <t>PV Annuity Factor</t>
  </si>
  <si>
    <t>Equivalent Annual Cost</t>
  </si>
  <si>
    <t>Economic Life Calculation</t>
  </si>
  <si>
    <t># Years</t>
  </si>
  <si>
    <t>EAC</t>
  </si>
  <si>
    <t xml:space="preserve">Economic Life = </t>
  </si>
  <si>
    <t>years</t>
  </si>
  <si>
    <t>Economic Life Optimisation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</si>
</sst>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0.000"/>
    <numFmt numFmtId="165" formatCode="#,##0_);[Red]\(#,##0\);[Green]\-_)"/>
    <numFmt numFmtId="166" formatCode="_-* #,##0.000_-;\-* #,##0.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/>
      </patternFill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3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/>
    <xf numFmtId="41" fontId="0" fillId="0" borderId="0" xfId="2" applyFont="1"/>
    <xf numFmtId="41" fontId="3" fillId="2" borderId="1" xfId="2" applyFont="1" applyFill="1" applyBorder="1"/>
    <xf numFmtId="10" fontId="3" fillId="2" borderId="1" xfId="3" applyNumberFormat="1" applyFont="1" applyFill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165" fontId="0" fillId="0" borderId="0" xfId="2" applyNumberFormat="1" applyFont="1"/>
    <xf numFmtId="165" fontId="2" fillId="0" borderId="2" xfId="2" applyNumberFormat="1" applyFont="1" applyBorder="1"/>
    <xf numFmtId="165" fontId="2" fillId="0" borderId="3" xfId="2" applyNumberFormat="1" applyFont="1" applyBorder="1"/>
    <xf numFmtId="166" fontId="0" fillId="0" borderId="0" xfId="1" applyNumberFormat="1" applyFont="1"/>
    <xf numFmtId="0" fontId="0" fillId="0" borderId="0" xfId="0" applyAlignment="1">
      <alignment horizontal="center"/>
    </xf>
    <xf numFmtId="41" fontId="0" fillId="0" borderId="0" xfId="2" applyFont="1" applyAlignment="1">
      <alignment horizontal="center"/>
    </xf>
    <xf numFmtId="0" fontId="4" fillId="3" borderId="0" xfId="4" applyFont="1" applyAlignment="1">
      <alignment horizontal="center"/>
    </xf>
    <xf numFmtId="0" fontId="6" fillId="4" borderId="0" xfId="0" applyFont="1" applyFill="1" applyAlignment="1">
      <alignment horizontal="center"/>
    </xf>
    <xf numFmtId="165" fontId="7" fillId="0" borderId="0" xfId="2" applyNumberFormat="1" applyFont="1"/>
    <xf numFmtId="0" fontId="8" fillId="0" borderId="0" xfId="0" applyFont="1"/>
    <xf numFmtId="165" fontId="0" fillId="0" borderId="0" xfId="2" applyNumberFormat="1" applyFont="1" applyBorder="1"/>
    <xf numFmtId="165" fontId="2" fillId="0" borderId="0" xfId="2" applyNumberFormat="1" applyFont="1" applyBorder="1"/>
    <xf numFmtId="0" fontId="0" fillId="0" borderId="0" xfId="0" applyBorder="1"/>
    <xf numFmtId="164" fontId="0" fillId="0" borderId="0" xfId="0" applyNumberFormat="1" applyBorder="1"/>
  </cellXfs>
  <cellStyles count="5">
    <cellStyle name="Accent6" xfId="4" builtinId="49"/>
    <cellStyle name="Comma" xfId="1" builtinId="3"/>
    <cellStyle name="Comma [0]" xfId="2" builtinId="6"/>
    <cellStyle name="Normal" xfId="0" builtinId="0"/>
    <cellStyle name="Percent" xfId="3" builtinId="5"/>
  </cellStyles>
  <dxfs count="5">
    <dxf>
      <numFmt numFmtId="167" formatCode=";;;"/>
    </dxf>
    <dxf>
      <numFmt numFmtId="167" formatCode=";;;"/>
    </dxf>
    <dxf>
      <numFmt numFmtId="167" formatCode=";;;"/>
    </dxf>
    <dxf>
      <font>
        <b/>
        <i val="0"/>
        <color theme="0"/>
      </font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7" formatCode=";;;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am/Documents/SumProduct/SUMPRODUCT/Transpacific/Training%20Course%20Materials/TI%20Excel%20Modelling%20Training%20FOR%20CIRCU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Keys_SC"/>
      <sheetName val="Formats_&amp;_Styles_Key_BO"/>
      <sheetName val="Sheet_Naming_Key_BO"/>
      <sheetName val="Range_Naming_Key_BO"/>
      <sheetName val="Keyboard_Shortcuts_SC"/>
      <sheetName val="Keyboard_Shortcuts_BA"/>
      <sheetName val="Assumptions_SC"/>
      <sheetName val="Formats_SSC"/>
      <sheetName val="Comprehensive_Example_BA"/>
      <sheetName val="Thousands_Etc_Examples_BA"/>
      <sheetName val="Date_Format_Examples_BA"/>
      <sheetName val="Preserving_Alignment_BA"/>
      <sheetName val="Conditional_Formatting_BO"/>
      <sheetName val="Styles_SSC"/>
      <sheetName val="Before_BA"/>
      <sheetName val="After_BA"/>
      <sheetName val="Controls_SC"/>
      <sheetName val="Control_BO"/>
      <sheetName val="Key_Functions_SC"/>
      <sheetName val="IF_Family_SSC"/>
      <sheetName val="IF_A_BO"/>
      <sheetName val="IF_B_BO"/>
      <sheetName val="IF_C_BO"/>
      <sheetName val="IF_A_Ans_BO"/>
      <sheetName val="IF_B_Ans_BO"/>
      <sheetName val="IF_C_Ans_BO"/>
      <sheetName val="Simple_SUMIF_BO"/>
      <sheetName val="Dynamic_SUMIF_BO"/>
      <sheetName val="Case_Sens_SUMIF_BO"/>
      <sheetName val="Non_Vector_SUMIF_BO"/>
      <sheetName val="Vert_v_Horiz_SUMIF_BO"/>
      <sheetName val="Comp_SUMPRODUCT_BO"/>
      <sheetName val="Unique_Entry_SUMPRODUCT_BO"/>
      <sheetName val="LOOKUP_Family_SSC"/>
      <sheetName val="LOOKUP_Vector_BO"/>
      <sheetName val="LOOKUP_Array_BO"/>
      <sheetName val="HLOOKUP_BO"/>
      <sheetName val="VLOOKUP_BO"/>
      <sheetName val="Multi_Table_LOOKUP_BO"/>
      <sheetName val="INDEX_BO"/>
      <sheetName val="MATCH_BO"/>
      <sheetName val="INDEX_MATCH_BO"/>
      <sheetName val="Multi_Col_Lookup_BO"/>
      <sheetName val="Case_Sens_INDEX_MATCH_BO"/>
      <sheetName val="OFFSET_Examples_SSC"/>
      <sheetName val="OFFSET_Cell_BO"/>
      <sheetName val="OFFSET_Cell_Ans_BO"/>
      <sheetName val="Depn_Illustration_BA"/>
      <sheetName val="Multiple_Ref_Cells_BA"/>
      <sheetName val="Chart_Data_BA"/>
      <sheetName val="Example_Chart_Output_BO"/>
      <sheetName val="Scenario_Analysis_SC"/>
      <sheetName val="Scenario_Illustration_BA"/>
      <sheetName val="One_Variable_TABLE_BO"/>
      <sheetName val="Two_Variable_TABLE_BO"/>
      <sheetName val="Scenario_Manager_BA"/>
      <sheetName val="Valuation_Modelling_SC"/>
      <sheetName val="Accounting_Metrics_SSC"/>
      <sheetName val="Ratios_and_EVA_BA"/>
      <sheetName val="NPV_and_IRR_SSC"/>
      <sheetName val="Simple_NPV_and_IRR_BO"/>
      <sheetName val="Simple_NPV_and_IRR_Ans_BO"/>
      <sheetName val="XNPV_BA"/>
      <sheetName val="XNPV_Ans_BA"/>
      <sheetName val="XIRR_BA"/>
      <sheetName val="XIRR_Ans_BA"/>
      <sheetName val="MIRR_BA"/>
      <sheetName val="Which_Cash_Flow_BA"/>
      <sheetName val="Ratios_and_EVA_Ans_BA"/>
      <sheetName val="Ent_Value_Example_FA"/>
      <sheetName val="Ent_Value_Example_Ans_FA"/>
      <sheetName val="Eq_Value_Example_FA"/>
      <sheetName val="Eq_Value_Example_Ans_FA"/>
      <sheetName val="Ent_Value_Data_BL"/>
      <sheetName val="Eq_Value_Data_BL"/>
      <sheetName val="Economic_Life_Replacement_BA"/>
      <sheetName val="Real_Options_SSC"/>
      <sheetName val="Patent_Example_BA"/>
      <sheetName val="Gold_Mine_Example_BA"/>
      <sheetName val="GA"/>
      <sheetName val="Lookup_SC"/>
      <sheetName val="GL"/>
      <sheetName val="LOOKUP_Vector_Ans_BO"/>
      <sheetName val="LOOKUP_Array_Ans_BO"/>
      <sheetName val="HLOOKUP_Ans_BO"/>
      <sheetName val="VLOOKUP_Ans_BO"/>
      <sheetName val="Multi_Table_LOOKUP_Ans_BO"/>
      <sheetName val="MATCH_Ans_BO"/>
      <sheetName val="INDEX_Ans_BO"/>
      <sheetName val="INDEX_MATCH_Ans_BO"/>
      <sheetName val="Multi_Col_Lookup_Ans_BO"/>
      <sheetName val="Case_Sens_INDEX_MATCH_Ans_BO"/>
      <sheetName val="Simple_SUMIF_Ans_BO"/>
      <sheetName val="Dynamic_SUMIF_Ans_BO"/>
      <sheetName val="Case_Sens_SUMIF_Ans_BO"/>
      <sheetName val="Non_Vector_SUMIF_Ans_BO"/>
      <sheetName val="Vert_v_Horiz_SUMIF_Ans_BO"/>
      <sheetName val="Comp_SUMPRODUCT_Ans_BO"/>
      <sheetName val="Unique_Entry_SUMPRODUCT_Ans_BO"/>
    </sheetNames>
    <sheetDataSet>
      <sheetData sheetId="0">
        <row r="10">
          <cell r="C10" t="str">
            <v>Financial Modelling Training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R46"/>
  <sheetViews>
    <sheetView tabSelected="1" zoomScaleNormal="100" workbookViewId="0"/>
  </sheetViews>
  <sheetFormatPr defaultRowHeight="15" outlineLevelRow="1" x14ac:dyDescent="0.25"/>
  <cols>
    <col min="1" max="4" width="3.7109375" customWidth="1"/>
    <col min="8" max="8" width="9.5703125" bestFit="1" customWidth="1"/>
    <col min="9" max="9" width="11.5703125" bestFit="1" customWidth="1"/>
    <col min="10" max="10" width="15.140625" bestFit="1" customWidth="1"/>
    <col min="11" max="16" width="11.5703125" bestFit="1" customWidth="1"/>
    <col min="17" max="17" width="0.85546875" customWidth="1"/>
    <col min="18" max="18" width="27.85546875" bestFit="1" customWidth="1"/>
  </cols>
  <sheetData>
    <row r="1" spans="1:16" ht="33.75" x14ac:dyDescent="0.5">
      <c r="A1" s="16" t="s">
        <v>17</v>
      </c>
    </row>
    <row r="3" spans="1:16" x14ac:dyDescent="0.25">
      <c r="B3" s="1" t="str">
        <f>A1</f>
        <v>Economic Life Optimisation Calculation</v>
      </c>
    </row>
    <row r="5" spans="1:16" x14ac:dyDescent="0.25">
      <c r="C5" s="1" t="s">
        <v>0</v>
      </c>
    </row>
    <row r="6" spans="1:16" x14ac:dyDescent="0.25">
      <c r="I6" s="13">
        <v>1</v>
      </c>
      <c r="J6" s="13">
        <v>2</v>
      </c>
      <c r="K6" s="13">
        <v>3</v>
      </c>
      <c r="L6" s="13">
        <v>4</v>
      </c>
      <c r="M6" s="13">
        <v>5</v>
      </c>
      <c r="N6" s="13">
        <v>6</v>
      </c>
      <c r="O6" s="13">
        <v>7</v>
      </c>
      <c r="P6" s="13">
        <v>8</v>
      </c>
    </row>
    <row r="7" spans="1:16" x14ac:dyDescent="0.25">
      <c r="D7" t="s">
        <v>1</v>
      </c>
      <c r="I7" s="3">
        <v>160000</v>
      </c>
      <c r="J7" s="3">
        <v>170000</v>
      </c>
      <c r="K7" s="3">
        <v>184000</v>
      </c>
      <c r="L7" s="3">
        <v>191000</v>
      </c>
      <c r="M7" s="3">
        <v>200000</v>
      </c>
      <c r="N7" s="3">
        <v>223000</v>
      </c>
      <c r="O7" s="3">
        <v>247000</v>
      </c>
      <c r="P7" s="3">
        <v>275000</v>
      </c>
    </row>
    <row r="8" spans="1:16" x14ac:dyDescent="0.25">
      <c r="D8" t="s">
        <v>2</v>
      </c>
      <c r="I8" s="3">
        <v>18000</v>
      </c>
      <c r="J8" s="3">
        <v>18500</v>
      </c>
      <c r="K8" s="3">
        <v>19000</v>
      </c>
      <c r="L8" s="3">
        <v>19500</v>
      </c>
      <c r="M8" s="3">
        <v>20000</v>
      </c>
      <c r="N8" s="3">
        <v>20500</v>
      </c>
      <c r="O8" s="3">
        <v>21000</v>
      </c>
      <c r="P8" s="3">
        <v>21500</v>
      </c>
    </row>
    <row r="9" spans="1:16" x14ac:dyDescent="0.25">
      <c r="D9" t="s">
        <v>3</v>
      </c>
      <c r="I9" s="3">
        <v>105000</v>
      </c>
      <c r="J9" s="3">
        <v>90000</v>
      </c>
      <c r="K9" s="3">
        <v>72000</v>
      </c>
      <c r="L9" s="3">
        <v>60000</v>
      </c>
      <c r="M9" s="3">
        <v>45000</v>
      </c>
      <c r="N9" s="3">
        <v>30000</v>
      </c>
      <c r="O9" s="3">
        <v>20000</v>
      </c>
      <c r="P9" s="3">
        <v>5000</v>
      </c>
    </row>
    <row r="11" spans="1:16" x14ac:dyDescent="0.25">
      <c r="D11" t="s">
        <v>4</v>
      </c>
      <c r="H11" s="3">
        <v>7</v>
      </c>
    </row>
    <row r="13" spans="1:16" x14ac:dyDescent="0.25">
      <c r="D13" t="s">
        <v>5</v>
      </c>
      <c r="H13" s="4">
        <v>0.08</v>
      </c>
    </row>
    <row r="16" spans="1:16" x14ac:dyDescent="0.25">
      <c r="B16" s="1" t="s">
        <v>6</v>
      </c>
    </row>
    <row r="17" spans="4:18" x14ac:dyDescent="0.25">
      <c r="I17" s="6">
        <f>IF(I$6&lt;=$H$11,I$6,)</f>
        <v>1</v>
      </c>
      <c r="J17" s="6">
        <f t="shared" ref="J17:P17" si="0">IF(J$6&lt;=$H$11,J$6,)</f>
        <v>2</v>
      </c>
      <c r="K17" s="6">
        <f t="shared" si="0"/>
        <v>3</v>
      </c>
      <c r="L17" s="6">
        <f t="shared" si="0"/>
        <v>4</v>
      </c>
      <c r="M17" s="6">
        <f t="shared" si="0"/>
        <v>5</v>
      </c>
      <c r="N17" s="6">
        <f t="shared" si="0"/>
        <v>6</v>
      </c>
      <c r="O17" s="6">
        <f t="shared" si="0"/>
        <v>7</v>
      </c>
      <c r="P17" s="6">
        <f t="shared" si="0"/>
        <v>0</v>
      </c>
    </row>
    <row r="18" spans="4:18" x14ac:dyDescent="0.25">
      <c r="D18" t="str">
        <f>D8</f>
        <v>Maintenance Costs</v>
      </c>
      <c r="I18" s="7">
        <f t="shared" ref="I18:P18" si="1">IF(I$17&gt;0,I8,0)</f>
        <v>18000</v>
      </c>
      <c r="J18" s="7">
        <f t="shared" si="1"/>
        <v>18500</v>
      </c>
      <c r="K18" s="7">
        <f t="shared" si="1"/>
        <v>19000</v>
      </c>
      <c r="L18" s="7">
        <f t="shared" si="1"/>
        <v>19500</v>
      </c>
      <c r="M18" s="7">
        <f t="shared" si="1"/>
        <v>20000</v>
      </c>
      <c r="N18" s="7">
        <f t="shared" si="1"/>
        <v>20500</v>
      </c>
      <c r="O18" s="7">
        <f t="shared" si="1"/>
        <v>21000</v>
      </c>
      <c r="P18" s="7">
        <f t="shared" si="1"/>
        <v>0</v>
      </c>
      <c r="R18" s="15" t="str">
        <f ca="1">_xlfn.FORMULATEXT(I18)</f>
        <v>=IF(I$17&gt;0,I8,0)</v>
      </c>
    </row>
    <row r="19" spans="4:18" x14ac:dyDescent="0.25">
      <c r="D19" t="str">
        <f>D9</f>
        <v>Disposal Proceeds</v>
      </c>
      <c r="I19" s="7">
        <f t="shared" ref="I19:P19" si="2">IF(I$17=$H$11,-I9,0)</f>
        <v>0</v>
      </c>
      <c r="J19" s="7">
        <f t="shared" si="2"/>
        <v>0</v>
      </c>
      <c r="K19" s="7">
        <f t="shared" si="2"/>
        <v>0</v>
      </c>
      <c r="L19" s="7">
        <f t="shared" si="2"/>
        <v>0</v>
      </c>
      <c r="M19" s="7">
        <f t="shared" si="2"/>
        <v>0</v>
      </c>
      <c r="N19" s="7">
        <f t="shared" si="2"/>
        <v>0</v>
      </c>
      <c r="O19" s="7">
        <f t="shared" si="2"/>
        <v>-20000</v>
      </c>
      <c r="P19" s="7">
        <f t="shared" si="2"/>
        <v>0</v>
      </c>
      <c r="R19" s="15" t="str">
        <f t="shared" ref="R19:R26" ca="1" si="3">_xlfn.FORMULATEXT(I19)</f>
        <v>=IF(I$17=$H$11,-I9,0)</v>
      </c>
    </row>
    <row r="20" spans="4:18" x14ac:dyDescent="0.25">
      <c r="D20" t="str">
        <f>D7</f>
        <v>Purchase Price</v>
      </c>
      <c r="I20" s="7">
        <f t="shared" ref="I20:P20" si="4">IF(I$17=$H$11,I7,0)</f>
        <v>0</v>
      </c>
      <c r="J20" s="7">
        <f t="shared" si="4"/>
        <v>0</v>
      </c>
      <c r="K20" s="7">
        <f t="shared" si="4"/>
        <v>0</v>
      </c>
      <c r="L20" s="7">
        <f t="shared" si="4"/>
        <v>0</v>
      </c>
      <c r="M20" s="7">
        <f t="shared" si="4"/>
        <v>0</v>
      </c>
      <c r="N20" s="7">
        <f t="shared" si="4"/>
        <v>0</v>
      </c>
      <c r="O20" s="7">
        <f t="shared" si="4"/>
        <v>247000</v>
      </c>
      <c r="P20" s="7">
        <f t="shared" si="4"/>
        <v>0</v>
      </c>
      <c r="R20" s="15" t="str">
        <f t="shared" ca="1" si="3"/>
        <v>=IF(I$17=$H$11,I7,0)</v>
      </c>
    </row>
    <row r="21" spans="4:18" x14ac:dyDescent="0.25">
      <c r="I21" s="7"/>
      <c r="J21" s="17"/>
      <c r="K21" s="17"/>
      <c r="L21" s="17"/>
      <c r="M21" s="17"/>
      <c r="N21" s="17"/>
      <c r="O21" s="17"/>
      <c r="P21" s="17"/>
      <c r="R21" s="15"/>
    </row>
    <row r="22" spans="4:18" x14ac:dyDescent="0.25">
      <c r="D22" t="s">
        <v>7</v>
      </c>
      <c r="I22" s="8">
        <f>SUM(I18:I20)</f>
        <v>18000</v>
      </c>
      <c r="J22" s="8">
        <f t="shared" ref="J22:P22" si="5">SUM(J18:J20)</f>
        <v>18500</v>
      </c>
      <c r="K22" s="8">
        <f t="shared" si="5"/>
        <v>19000</v>
      </c>
      <c r="L22" s="8">
        <f t="shared" si="5"/>
        <v>19500</v>
      </c>
      <c r="M22" s="8">
        <f t="shared" si="5"/>
        <v>20000</v>
      </c>
      <c r="N22" s="8">
        <f t="shared" si="5"/>
        <v>20500</v>
      </c>
      <c r="O22" s="8">
        <f t="shared" si="5"/>
        <v>248000</v>
      </c>
      <c r="P22" s="18">
        <f t="shared" si="5"/>
        <v>0</v>
      </c>
      <c r="R22" s="15" t="str">
        <f t="shared" ca="1" si="3"/>
        <v>=SUM(I18:I20)</v>
      </c>
    </row>
    <row r="23" spans="4:18" x14ac:dyDescent="0.25">
      <c r="P23" s="19"/>
      <c r="R23" s="15"/>
    </row>
    <row r="24" spans="4:18" x14ac:dyDescent="0.25">
      <c r="D24" t="s">
        <v>8</v>
      </c>
      <c r="I24" s="5">
        <f t="shared" ref="I24:P24" si="6">IF(I$17&gt;0,(1+$H$13)^-I$17,0)</f>
        <v>0.92592592592592582</v>
      </c>
      <c r="J24" s="5">
        <f t="shared" si="6"/>
        <v>0.85733882030178321</v>
      </c>
      <c r="K24" s="5">
        <f t="shared" si="6"/>
        <v>0.79383224102016958</v>
      </c>
      <c r="L24" s="5">
        <f t="shared" si="6"/>
        <v>0.73502985279645328</v>
      </c>
      <c r="M24" s="5">
        <f t="shared" si="6"/>
        <v>0.68058319703375303</v>
      </c>
      <c r="N24" s="5">
        <f t="shared" si="6"/>
        <v>0.63016962688310452</v>
      </c>
      <c r="O24" s="5">
        <f t="shared" si="6"/>
        <v>0.58349039526213387</v>
      </c>
      <c r="P24" s="20">
        <f t="shared" si="6"/>
        <v>0</v>
      </c>
      <c r="R24" s="15" t="str">
        <f t="shared" ca="1" si="3"/>
        <v>=IF(I$17&gt;0,(1+$H$13)^-I$17,0)</v>
      </c>
    </row>
    <row r="25" spans="4:18" x14ac:dyDescent="0.25">
      <c r="P25" s="19"/>
      <c r="R25" s="15"/>
    </row>
    <row r="26" spans="4:18" x14ac:dyDescent="0.25">
      <c r="D26" t="str">
        <f>"PV of "&amp;D22</f>
        <v>PV of Net Cost</v>
      </c>
      <c r="I26" s="8">
        <f>I22*I24</f>
        <v>16666.666666666664</v>
      </c>
      <c r="J26" s="8">
        <f t="shared" ref="J26:P26" si="7">J22*J24</f>
        <v>15860.768175582989</v>
      </c>
      <c r="K26" s="8">
        <f t="shared" si="7"/>
        <v>15082.812579383222</v>
      </c>
      <c r="L26" s="8">
        <f t="shared" si="7"/>
        <v>14333.08212953084</v>
      </c>
      <c r="M26" s="8">
        <f t="shared" si="7"/>
        <v>13611.66394067506</v>
      </c>
      <c r="N26" s="8">
        <f t="shared" si="7"/>
        <v>12918.477351103642</v>
      </c>
      <c r="O26" s="8">
        <f t="shared" si="7"/>
        <v>144705.6180250092</v>
      </c>
      <c r="P26" s="18">
        <f t="shared" si="7"/>
        <v>0</v>
      </c>
      <c r="R26" s="15" t="str">
        <f t="shared" ca="1" si="3"/>
        <v>=I22*I24</v>
      </c>
    </row>
    <row r="28" spans="4:18" ht="15.75" thickBot="1" x14ac:dyDescent="0.3">
      <c r="D28" t="s">
        <v>9</v>
      </c>
      <c r="H28" s="9">
        <f>SUM(I26:P26)</f>
        <v>233179.08886795162</v>
      </c>
      <c r="R28" s="15" t="str">
        <f ca="1">_xlfn.FORMULATEXT(H28)</f>
        <v>=SUM(I26:P26)</v>
      </c>
    </row>
    <row r="29" spans="4:18" ht="15.75" thickTop="1" x14ac:dyDescent="0.25">
      <c r="R29" s="15"/>
    </row>
    <row r="30" spans="4:18" x14ac:dyDescent="0.25">
      <c r="D30" t="s">
        <v>10</v>
      </c>
      <c r="H30" s="10">
        <f>SUM(I24:P24)</f>
        <v>5.2063700592233229</v>
      </c>
      <c r="R30" s="15" t="str">
        <f t="shared" ref="R30:R32" ca="1" si="8">_xlfn.FORMULATEXT(H30)</f>
        <v>=SUM(I24:P24)</v>
      </c>
    </row>
    <row r="31" spans="4:18" x14ac:dyDescent="0.25">
      <c r="R31" s="15"/>
    </row>
    <row r="32" spans="4:18" ht="15.75" thickBot="1" x14ac:dyDescent="0.3">
      <c r="D32" t="s">
        <v>11</v>
      </c>
      <c r="H32" s="9">
        <f>IF(H30=0,0,H28/H30)</f>
        <v>44787.267561756234</v>
      </c>
      <c r="R32" s="15" t="str">
        <f t="shared" ca="1" si="8"/>
        <v>=IF(H30=0,0,H28/H30)</v>
      </c>
    </row>
    <row r="33" spans="3:12" ht="15.75" thickTop="1" x14ac:dyDescent="0.25"/>
    <row r="35" spans="3:12" x14ac:dyDescent="0.25">
      <c r="C35" s="1" t="s">
        <v>12</v>
      </c>
    </row>
    <row r="37" spans="3:12" collapsed="1" x14ac:dyDescent="0.25">
      <c r="G37" s="13" t="s">
        <v>13</v>
      </c>
      <c r="H37" s="13" t="s">
        <v>14</v>
      </c>
    </row>
    <row r="38" spans="3:12" hidden="1" outlineLevel="1" x14ac:dyDescent="0.25">
      <c r="G38" s="11">
        <f>H11</f>
        <v>7</v>
      </c>
      <c r="H38" s="2">
        <f>H32</f>
        <v>44787.267561756234</v>
      </c>
    </row>
    <row r="39" spans="3:12" x14ac:dyDescent="0.25">
      <c r="G39" s="11">
        <v>1</v>
      </c>
      <c r="H39" s="12">
        <f t="dataTable" ref="H39:H46" dt2D="0" dtr="0" r1="H11"/>
        <v>73000</v>
      </c>
      <c r="J39" s="1" t="s">
        <v>15</v>
      </c>
      <c r="K39" s="14">
        <f>INDEX($G$39:$G$46,MATCH(MIN($H$39:$H$46),$H$39:$H$46,0))</f>
        <v>7</v>
      </c>
      <c r="L39" t="s">
        <v>16</v>
      </c>
    </row>
    <row r="40" spans="3:12" x14ac:dyDescent="0.25">
      <c r="G40" s="11">
        <v>2</v>
      </c>
      <c r="H40" s="12">
        <v>56701.923076923071</v>
      </c>
    </row>
    <row r="41" spans="3:12" x14ac:dyDescent="0.25">
      <c r="G41" s="11">
        <v>3</v>
      </c>
      <c r="H41" s="12">
        <v>52974.125184820106</v>
      </c>
    </row>
    <row r="42" spans="3:12" x14ac:dyDescent="0.25">
      <c r="G42" s="11">
        <v>4</v>
      </c>
      <c r="H42" s="12">
        <v>47773.605272128159</v>
      </c>
    </row>
    <row r="43" spans="3:12" x14ac:dyDescent="0.25">
      <c r="G43" s="11">
        <v>5</v>
      </c>
      <c r="H43" s="12">
        <v>45343.986252646027</v>
      </c>
    </row>
    <row r="44" spans="3:12" x14ac:dyDescent="0.25">
      <c r="G44" s="11">
        <v>6</v>
      </c>
      <c r="H44" s="12">
        <v>45447.042558611021</v>
      </c>
    </row>
    <row r="45" spans="3:12" x14ac:dyDescent="0.25">
      <c r="G45" s="11">
        <v>7</v>
      </c>
      <c r="H45" s="12">
        <v>44787.267561756234</v>
      </c>
    </row>
    <row r="46" spans="3:12" x14ac:dyDescent="0.25">
      <c r="G46" s="11">
        <v>8</v>
      </c>
      <c r="H46" s="12">
        <v>44933.24733020088</v>
      </c>
    </row>
  </sheetData>
  <conditionalFormatting sqref="R18:R26 I17:P26">
    <cfRule type="cellIs" dxfId="4" priority="5" operator="equal">
      <formula>0</formula>
    </cfRule>
  </conditionalFormatting>
  <conditionalFormatting sqref="H39:H46">
    <cfRule type="expression" dxfId="3" priority="4">
      <formula>$G39=$K$39</formula>
    </cfRule>
  </conditionalFormatting>
  <conditionalFormatting sqref="H28">
    <cfRule type="cellIs" dxfId="2" priority="3" operator="equal">
      <formula>0</formula>
    </cfRule>
  </conditionalFormatting>
  <conditionalFormatting sqref="H32">
    <cfRule type="cellIs" dxfId="1" priority="2" operator="equal">
      <formula>0</formula>
    </cfRule>
  </conditionalFormatting>
  <conditionalFormatting sqref="R28:R32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Economic Life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2013-06-19T07:24:13Z</dcterms:created>
  <dcterms:modified xsi:type="dcterms:W3CDTF">2020-05-26T17:20:31Z</dcterms:modified>
</cp:coreProperties>
</file>