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7 - Valuations\"/>
    </mc:Choice>
  </mc:AlternateContent>
  <xr:revisionPtr revIDLastSave="0" documentId="13_ncr:1_{FF4B56FC-A818-4AC5-8830-3CB423B37F5B}" xr6:coauthVersionLast="45" xr6:coauthVersionMax="45" xr10:uidLastSave="{00000000-0000-0000-0000-000000000000}"/>
  <bookViews>
    <workbookView xWindow="-120" yWindow="-120" windowWidth="29040" windowHeight="15840" tabRatio="76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MIRR Examples" sheetId="12" r:id="rId5"/>
    <sheet name="Error Checks" sheetId="5" r:id="rId6"/>
    <sheet name="Change Log" sheetId="9" r:id="rId7"/>
  </sheets>
  <definedNames>
    <definedName name="Client_Name">'Model Parameters'!$G$12</definedName>
    <definedName name="Days_in_Year">'Model Parameters'!$G$19</definedName>
    <definedName name="Example_Reporting_Month">#REF!</definedName>
    <definedName name="Finance_Rate">'MIRR Examples'!$G$12</definedName>
    <definedName name="Guess">'MIRR Examples'!$G$15</definedName>
    <definedName name="HL_1">Cover!$A$3</definedName>
    <definedName name="HL_3">'Style Guide'!$A$3</definedName>
    <definedName name="HL_4">'Model Parameters'!$A$3</definedName>
    <definedName name="HL_5">'MIRR Examples'!$A$3</definedName>
    <definedName name="HL_6">'Error Checks'!$A$3</definedName>
    <definedName name="HL_7">'Change Log'!$A$3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investment_Rate">'MIRR Examples'!$G$13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2" l="1"/>
  <c r="A1" i="12" l="1"/>
  <c r="F93" i="12"/>
  <c r="R92" i="12"/>
  <c r="Q92" i="12"/>
  <c r="P92" i="12"/>
  <c r="O92" i="12"/>
  <c r="N92" i="12"/>
  <c r="M92" i="12"/>
  <c r="L92" i="12"/>
  <c r="K92" i="12"/>
  <c r="J92" i="12"/>
  <c r="I92" i="12"/>
  <c r="H92" i="12"/>
  <c r="F92" i="12"/>
  <c r="F83" i="12"/>
  <c r="R81" i="12"/>
  <c r="Q81" i="12"/>
  <c r="P81" i="12"/>
  <c r="O81" i="12"/>
  <c r="N81" i="12"/>
  <c r="M81" i="12"/>
  <c r="L81" i="12"/>
  <c r="K81" i="12"/>
  <c r="J81" i="12"/>
  <c r="I81" i="12"/>
  <c r="H81" i="12"/>
  <c r="F81" i="12"/>
  <c r="F72" i="12"/>
  <c r="R71" i="12"/>
  <c r="Q71" i="12"/>
  <c r="P71" i="12"/>
  <c r="O71" i="12"/>
  <c r="N71" i="12"/>
  <c r="M71" i="12"/>
  <c r="L71" i="12"/>
  <c r="K71" i="12"/>
  <c r="J71" i="12"/>
  <c r="I71" i="12"/>
  <c r="H71" i="12"/>
  <c r="F71" i="12"/>
  <c r="R63" i="12"/>
  <c r="Q63" i="12"/>
  <c r="P63" i="12"/>
  <c r="O63" i="12"/>
  <c r="N63" i="12"/>
  <c r="M63" i="12"/>
  <c r="L63" i="12"/>
  <c r="K63" i="12"/>
  <c r="J63" i="12"/>
  <c r="I63" i="12"/>
  <c r="H63" i="12"/>
  <c r="F63" i="12"/>
  <c r="R62" i="12"/>
  <c r="Q62" i="12"/>
  <c r="P62" i="12"/>
  <c r="O62" i="12"/>
  <c r="N62" i="12"/>
  <c r="M62" i="12"/>
  <c r="L62" i="12"/>
  <c r="K62" i="12"/>
  <c r="J62" i="12"/>
  <c r="I62" i="12"/>
  <c r="H62" i="12"/>
  <c r="F62" i="12"/>
  <c r="D60" i="12"/>
  <c r="R52" i="12"/>
  <c r="Q52" i="12"/>
  <c r="P52" i="12"/>
  <c r="O52" i="12"/>
  <c r="N52" i="12"/>
  <c r="N53" i="12" s="1"/>
  <c r="M52" i="12"/>
  <c r="L52" i="12"/>
  <c r="L53" i="12" s="1"/>
  <c r="K52" i="12"/>
  <c r="J52" i="12"/>
  <c r="I52" i="12"/>
  <c r="H52" i="12"/>
  <c r="F52" i="12"/>
  <c r="D50" i="12"/>
  <c r="F46" i="12"/>
  <c r="F53" i="12" s="1"/>
  <c r="F82" i="12" s="1"/>
  <c r="R45" i="12"/>
  <c r="Q45" i="12"/>
  <c r="P45" i="12"/>
  <c r="O45" i="12"/>
  <c r="N45" i="12"/>
  <c r="M45" i="12"/>
  <c r="L45" i="12"/>
  <c r="K45" i="12"/>
  <c r="J45" i="12"/>
  <c r="I45" i="12"/>
  <c r="H45" i="12"/>
  <c r="F45" i="12"/>
  <c r="D43" i="12"/>
  <c r="R40" i="12"/>
  <c r="R83" i="12" s="1"/>
  <c r="Q40" i="12"/>
  <c r="Q83" i="12" s="1"/>
  <c r="P40" i="12"/>
  <c r="P83" i="12" s="1"/>
  <c r="O40" i="12"/>
  <c r="O83" i="12" s="1"/>
  <c r="N40" i="12"/>
  <c r="M40" i="12"/>
  <c r="M83" i="12" s="1"/>
  <c r="L40" i="12"/>
  <c r="K40" i="12"/>
  <c r="J40" i="12"/>
  <c r="I40" i="12"/>
  <c r="I83" i="12" s="1"/>
  <c r="H40" i="12"/>
  <c r="H83" i="12" s="1"/>
  <c r="R39" i="12"/>
  <c r="Q39" i="12"/>
  <c r="Q93" i="12" s="1"/>
  <c r="P39" i="12"/>
  <c r="P93" i="12" s="1"/>
  <c r="O39" i="12"/>
  <c r="N39" i="12"/>
  <c r="M39" i="12"/>
  <c r="L39" i="12"/>
  <c r="L93" i="12" s="1"/>
  <c r="K39" i="12"/>
  <c r="J39" i="12"/>
  <c r="I39" i="12"/>
  <c r="H39" i="12"/>
  <c r="H93" i="12" s="1"/>
  <c r="R38" i="12"/>
  <c r="Q38" i="12"/>
  <c r="P38" i="12"/>
  <c r="O38" i="12"/>
  <c r="N38" i="12"/>
  <c r="M38" i="12"/>
  <c r="L38" i="12"/>
  <c r="K38" i="12"/>
  <c r="J38" i="12"/>
  <c r="I38" i="12"/>
  <c r="H38" i="12"/>
  <c r="F38" i="12"/>
  <c r="F33" i="12"/>
  <c r="F32" i="12"/>
  <c r="R31" i="12"/>
  <c r="R32" i="12" s="1"/>
  <c r="Q31" i="12"/>
  <c r="P31" i="12"/>
  <c r="O31" i="12"/>
  <c r="O32" i="12" s="1"/>
  <c r="N31" i="12"/>
  <c r="N32" i="12" s="1"/>
  <c r="M31" i="12"/>
  <c r="L31" i="12"/>
  <c r="K31" i="12"/>
  <c r="J31" i="12"/>
  <c r="I31" i="12"/>
  <c r="I32" i="12" s="1"/>
  <c r="H31" i="12"/>
  <c r="F31" i="12"/>
  <c r="G24" i="12"/>
  <c r="G23" i="12"/>
  <c r="G66" i="12" l="1"/>
  <c r="L54" i="12"/>
  <c r="L94" i="12" s="1"/>
  <c r="L95" i="12" s="1"/>
  <c r="M33" i="12"/>
  <c r="M47" i="12" s="1"/>
  <c r="J54" i="12"/>
  <c r="J94" i="12" s="1"/>
  <c r="O54" i="12"/>
  <c r="O94" i="12" s="1"/>
  <c r="J33" i="12"/>
  <c r="J47" i="12" s="1"/>
  <c r="K33" i="12"/>
  <c r="K47" i="12" s="1"/>
  <c r="L33" i="12"/>
  <c r="L47" i="12" s="1"/>
  <c r="H54" i="12"/>
  <c r="H94" i="12" s="1"/>
  <c r="H95" i="12" s="1"/>
  <c r="I54" i="12"/>
  <c r="I94" i="12" s="1"/>
  <c r="G65" i="12"/>
  <c r="P33" i="12"/>
  <c r="P47" i="12" s="1"/>
  <c r="Q33" i="12"/>
  <c r="Q47" i="12" s="1"/>
  <c r="M54" i="12"/>
  <c r="M94" i="12" s="1"/>
  <c r="F47" i="12"/>
  <c r="F54" i="12" s="1"/>
  <c r="F94" i="12" s="1"/>
  <c r="K54" i="12"/>
  <c r="K94" i="12" s="1"/>
  <c r="R33" i="12"/>
  <c r="R47" i="12" s="1"/>
  <c r="H33" i="12"/>
  <c r="H47" i="12" s="1"/>
  <c r="R46" i="12"/>
  <c r="P54" i="12"/>
  <c r="P94" i="12" s="1"/>
  <c r="P95" i="12" s="1"/>
  <c r="Q54" i="12"/>
  <c r="Q94" i="12" s="1"/>
  <c r="Q95" i="12" s="1"/>
  <c r="R93" i="12"/>
  <c r="I46" i="12"/>
  <c r="N46" i="12"/>
  <c r="O46" i="12"/>
  <c r="N82" i="12"/>
  <c r="N54" i="12"/>
  <c r="N94" i="12" s="1"/>
  <c r="O33" i="12"/>
  <c r="O47" i="12" s="1"/>
  <c r="O53" i="12"/>
  <c r="J83" i="12"/>
  <c r="I93" i="12"/>
  <c r="P32" i="12"/>
  <c r="P46" i="12" s="1"/>
  <c r="P53" i="12"/>
  <c r="K83" i="12"/>
  <c r="J93" i="12"/>
  <c r="L32" i="12"/>
  <c r="L46" i="12" s="1"/>
  <c r="N33" i="12"/>
  <c r="N47" i="12" s="1"/>
  <c r="Q32" i="12"/>
  <c r="Q46" i="12" s="1"/>
  <c r="Q53" i="12"/>
  <c r="L82" i="12"/>
  <c r="L83" i="12"/>
  <c r="K93" i="12"/>
  <c r="R53" i="12"/>
  <c r="N83" i="12"/>
  <c r="M93" i="12"/>
  <c r="I53" i="12"/>
  <c r="O93" i="12"/>
  <c r="H32" i="12"/>
  <c r="H46" i="12" s="1"/>
  <c r="N93" i="12"/>
  <c r="I33" i="12"/>
  <c r="I47" i="12" s="1"/>
  <c r="J32" i="12"/>
  <c r="J46" i="12" s="1"/>
  <c r="J53" i="12"/>
  <c r="K32" i="12"/>
  <c r="K46" i="12" s="1"/>
  <c r="K53" i="12"/>
  <c r="M32" i="12"/>
  <c r="M46" i="12" s="1"/>
  <c r="M53" i="12"/>
  <c r="L84" i="12" l="1"/>
  <c r="L55" i="12"/>
  <c r="L72" i="12" s="1"/>
  <c r="J95" i="12"/>
  <c r="I95" i="12"/>
  <c r="K95" i="12"/>
  <c r="O95" i="12"/>
  <c r="M95" i="12"/>
  <c r="H53" i="12"/>
  <c r="H55" i="12" s="1"/>
  <c r="H72" i="12" s="1"/>
  <c r="R54" i="12"/>
  <c r="R94" i="12" s="1"/>
  <c r="R95" i="12" s="1"/>
  <c r="N84" i="12"/>
  <c r="R82" i="12"/>
  <c r="R84" i="12" s="1"/>
  <c r="N55" i="12"/>
  <c r="N72" i="12" s="1"/>
  <c r="J55" i="12"/>
  <c r="J72" i="12" s="1"/>
  <c r="J82" i="12"/>
  <c r="J84" i="12" s="1"/>
  <c r="P82" i="12"/>
  <c r="P84" i="12" s="1"/>
  <c r="P55" i="12"/>
  <c r="P72" i="12" s="1"/>
  <c r="K55" i="12"/>
  <c r="K72" i="12" s="1"/>
  <c r="K82" i="12"/>
  <c r="K84" i="12" s="1"/>
  <c r="I55" i="12"/>
  <c r="I72" i="12" s="1"/>
  <c r="I82" i="12"/>
  <c r="I84" i="12" s="1"/>
  <c r="M55" i="12"/>
  <c r="M72" i="12" s="1"/>
  <c r="M82" i="12"/>
  <c r="M84" i="12" s="1"/>
  <c r="N95" i="12"/>
  <c r="Q82" i="12"/>
  <c r="Q84" i="12" s="1"/>
  <c r="Q55" i="12"/>
  <c r="Q72" i="12" s="1"/>
  <c r="O82" i="12"/>
  <c r="O84" i="12" s="1"/>
  <c r="O55" i="12"/>
  <c r="O72" i="12" s="1"/>
  <c r="B6" i="9"/>
  <c r="A1" i="9"/>
  <c r="C6" i="9" s="1"/>
  <c r="H82" i="12" l="1"/>
  <c r="H84" i="12" s="1"/>
  <c r="G86" i="12" s="1"/>
  <c r="G97" i="12"/>
  <c r="G98" i="12"/>
  <c r="R55" i="12"/>
  <c r="R72" i="12" s="1"/>
  <c r="G74" i="12" s="1"/>
  <c r="G87" i="12" l="1"/>
  <c r="G75" i="12"/>
  <c r="G76" i="12"/>
  <c r="A1" i="5" l="1"/>
  <c r="I37" i="4" l="1"/>
  <c r="A1" i="2" l="1"/>
  <c r="E17" i="5"/>
  <c r="I17" i="5"/>
  <c r="I4" i="12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A2" i="12"/>
  <c r="B6" i="2"/>
  <c r="B15" i="2" s="1"/>
  <c r="F4" i="9" l="1"/>
  <c r="F4" i="5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<sst xmlns="http://schemas.openxmlformats.org/spreadsheetml/2006/main" count="161" uniqueCount="114">
  <si>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</si>
  <si>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</si>
  <si>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</si>
  <si>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</si>
  <si>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</si>
  <si>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</si>
  <si>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</si>
  <si>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</si>
  <si>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</si>
  <si>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</si>
  <si>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</si>
  <si>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</si>
  <si>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</si>
  <si>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</si>
  <si>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</si>
  <si>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</si>
  <si>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</si>
  <si>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</si>
  <si>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</si>
  <si>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</si>
  <si>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</si>
  <si>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</si>
  <si>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</si>
  <si>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</si>
  <si>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</si>
  <si>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</si>
  <si>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</si>
  <si>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</si>
  <si>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</si>
  <si>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</si>
  <si>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</si>
  <si>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</si>
  <si>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</si>
  <si>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</si>
  <si>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</si>
  <si>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</si>
  <si>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</si>
  <si>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</si>
  <si>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</si>
  <si>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</si>
  <si>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</si>
  <si>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</si>
  <si>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</si>
  <si>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</si>
  <si>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</si>
  <si>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</si>
  <si>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</si>
  <si>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</si>
  <si>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</si>
  <si>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</si>
  <si>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</si>
  <si>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</si>
  <si>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</si>
  <si>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</si>
  <si>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</si>
  <si>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</si>
  <si>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</si>
  <si>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</si>
  <si>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</si>
  <si>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</si>
  <si>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</si>
  <si>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</si>
  <si>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</si>
  <si>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</si>
  <si>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</si>
  <si>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</si>
  <si>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</si>
  <si>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</si>
  <si>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</si>
  <si>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</si>
  <si>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</si>
  <si>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Timing</t>
  </si>
  <si>
    <t>Change Log</t>
  </si>
  <si>
    <t xml:space="preserve">Model Version </t>
  </si>
  <si>
    <t>Details of change</t>
  </si>
  <si>
    <t>Worksheet Reference</t>
  </si>
  <si>
    <t>Row, column, cell reference</t>
  </si>
  <si>
    <t>Summary</t>
  </si>
  <si>
    <t>I changed it</t>
  </si>
  <si>
    <t>Author</t>
  </si>
  <si>
    <t>F11</t>
  </si>
  <si>
    <t>LB</t>
  </si>
  <si>
    <t>Untitled attachment 00059.xlsm</t>
  </si>
  <si>
    <t>So did I.</t>
  </si>
  <si>
    <t>And me.</t>
  </si>
  <si>
    <t>A4</t>
  </si>
  <si>
    <t>B9</t>
  </si>
  <si>
    <t>Dave</t>
  </si>
  <si>
    <t>SumProduct Pty Limited</t>
  </si>
  <si>
    <t>Data Inputs</t>
  </si>
  <si>
    <t>Discount Rates</t>
  </si>
  <si>
    <t>Finance Rate</t>
  </si>
  <si>
    <t>Reinvestment Rate</t>
  </si>
  <si>
    <t>Guess for IRR</t>
  </si>
  <si>
    <t>Cash Flows</t>
  </si>
  <si>
    <t>Time</t>
  </si>
  <si>
    <t>Cash Flow</t>
  </si>
  <si>
    <t>IRR</t>
  </si>
  <si>
    <t>MIRR</t>
  </si>
  <si>
    <t>Interim Calculations</t>
  </si>
  <si>
    <t>Discount Factors</t>
  </si>
  <si>
    <t>Split of Cash Flows</t>
  </si>
  <si>
    <t>Investment (Negative) Cash Flows</t>
  </si>
  <si>
    <t>Returns (Positive Cash Flows)</t>
  </si>
  <si>
    <t>Aggregate Cash Flows</t>
  </si>
  <si>
    <t>Outputs</t>
  </si>
  <si>
    <t>Restated Cash Flows - Aggregated</t>
  </si>
  <si>
    <t>Exponential Growth</t>
  </si>
  <si>
    <t>Alternative Cash Flow (1) - Investments Only Aggregated</t>
  </si>
  <si>
    <t>Total</t>
  </si>
  <si>
    <t>Alternative Cash Flow (2) - Returns Only Aggregated</t>
  </si>
  <si>
    <t>MIRR Examples</t>
  </si>
  <si>
    <t>Modified Internal Rate of Return</t>
  </si>
  <si>
    <t>Simple template to demonstrate how to use the MIRR function.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</si>
</sst>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  <numFmt numFmtId="181" formatCode="0.0000%"/>
    <numFmt numFmtId="182" formatCode="_(#,##0.000_);[Red]\(#,##0.000\);_(\-_)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9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9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3" fontId="16" fillId="3" borderId="1"/>
  </cellStyleXfs>
  <cellXfs count="73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8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2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9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80" fontId="23" fillId="0" borderId="0" xfId="16">
      <alignment horizontal="center"/>
    </xf>
    <xf numFmtId="179" fontId="24" fillId="0" borderId="0" xfId="17">
      <alignment horizontal="center"/>
    </xf>
    <xf numFmtId="0" fontId="3" fillId="0" borderId="0" xfId="15"/>
    <xf numFmtId="165" fontId="16" fillId="3" borderId="1" xfId="10" applyNumberFormat="1"/>
    <xf numFmtId="173" fontId="16" fillId="3" borderId="1" xfId="41"/>
    <xf numFmtId="174" fontId="0" fillId="0" borderId="0" xfId="2" applyNumberFormat="1" applyFont="1"/>
    <xf numFmtId="175" fontId="0" fillId="0" borderId="0" xfId="1" applyNumberFormat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>
      <alignment horizontal="center"/>
    </xf>
    <xf numFmtId="167" fontId="0" fillId="0" borderId="0" xfId="0" applyNumberFormat="1"/>
    <xf numFmtId="0" fontId="27" fillId="0" borderId="0" xfId="8">
      <alignment horizontal="left"/>
      <protection locked="0"/>
    </xf>
    <xf numFmtId="0" fontId="0" fillId="0" borderId="0" xfId="0"/>
    <xf numFmtId="0" fontId="27" fillId="0" borderId="0" xfId="8">
      <alignment horizontal="left"/>
      <protection locked="0"/>
    </xf>
    <xf numFmtId="0" fontId="0" fillId="0" borderId="0" xfId="0"/>
    <xf numFmtId="0" fontId="0" fillId="0" borderId="0" xfId="0"/>
    <xf numFmtId="10" fontId="25" fillId="4" borderId="4" xfId="5" applyNumberFormat="1" applyFont="1" applyFill="1" applyBorder="1" applyAlignment="1" applyProtection="1">
      <alignment horizontal="center"/>
      <protection locked="0"/>
    </xf>
    <xf numFmtId="10" fontId="25" fillId="4" borderId="4" xfId="14" applyNumberFormat="1" applyAlignment="1">
      <alignment horizontal="center"/>
      <protection locked="0"/>
    </xf>
    <xf numFmtId="0" fontId="24" fillId="0" borderId="0" xfId="0" applyFont="1"/>
    <xf numFmtId="0" fontId="24" fillId="0" borderId="0" xfId="0" applyFont="1" applyAlignment="1">
      <alignment horizontal="center"/>
    </xf>
    <xf numFmtId="169" fontId="25" fillId="4" borderId="4" xfId="14" applyNumberFormat="1">
      <protection locked="0"/>
    </xf>
    <xf numFmtId="182" fontId="0" fillId="0" borderId="2" xfId="26" applyNumberFormat="1" applyFont="1" applyBorder="1" applyAlignment="1">
      <alignment horizontal="center" vertical="center"/>
    </xf>
    <xf numFmtId="169" fontId="0" fillId="0" borderId="7" xfId="23" applyFont="1"/>
    <xf numFmtId="0" fontId="0" fillId="9" borderId="13" xfId="0" applyFill="1" applyBorder="1"/>
    <xf numFmtId="181" fontId="0" fillId="9" borderId="14" xfId="5" applyNumberFormat="1" applyFont="1" applyFill="1" applyBorder="1"/>
    <xf numFmtId="0" fontId="0" fillId="9" borderId="15" xfId="0" applyFill="1" applyBorder="1"/>
    <xf numFmtId="181" fontId="0" fillId="9" borderId="16" xfId="5" applyNumberFormat="1" applyFont="1" applyFill="1" applyBorder="1"/>
    <xf numFmtId="0" fontId="0" fillId="9" borderId="17" xfId="0" applyFill="1" applyBorder="1"/>
    <xf numFmtId="181" fontId="0" fillId="9" borderId="18" xfId="5" applyNumberFormat="1" applyFont="1" applyFill="1" applyBorder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3">
    <dxf>
      <numFmt numFmtId="167" formatCode="[$-C09]dd\-mmm\-yy;@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ngeLog" displayName="ChangeLog" ref="F10:K13" totalsRowShown="0" headerRowCellStyle="Table_Heading">
  <autoFilter ref="F10:K13" xr:uid="{00000000-0009-0000-0100-000001000000}"/>
  <tableColumns count="6">
    <tableColumn id="1" xr3:uid="{00000000-0010-0000-0000-000001000000}" name="Date" dataCellStyle="Date"/>
    <tableColumn id="2" xr3:uid="{00000000-0010-0000-0000-000002000000}" name="Model Version "/>
    <tableColumn id="3" xr3:uid="{00000000-0010-0000-0000-000003000000}" name="Details of change"/>
    <tableColumn id="4" xr3:uid="{00000000-0010-0000-0000-000004000000}" name="Worksheet Reference"/>
    <tableColumn id="5" xr3:uid="{00000000-0010-0000-0000-000005000000}" name="Row, column, cell reference" dataDxfId="0"/>
    <tableColumn id="6" xr3:uid="{00000000-0010-0000-0000-000006000000}" name="Auth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66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>Model_Name</f>
        <v>Modified Internal Rate of Return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9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67" t="s">
        <v>113</v>
      </c>
      <c r="D17" s="67"/>
      <c r="E17" s="67"/>
      <c r="F17" s="67"/>
      <c r="G17" s="67"/>
      <c r="H17" s="67"/>
      <c r="I17" s="67"/>
      <c r="J17" s="67"/>
    </row>
    <row r="18" spans="3:10" ht="12.75" x14ac:dyDescent="0.2">
      <c r="C18" s="67"/>
      <c r="D18" s="67"/>
      <c r="E18" s="67"/>
      <c r="F18" s="67"/>
      <c r="G18" s="67"/>
      <c r="H18" s="67"/>
      <c r="I18" s="67"/>
      <c r="J18" s="67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68" t="s">
        <v>22</v>
      </c>
      <c r="H21" s="68"/>
      <c r="I21" s="68"/>
      <c r="J21" s="7"/>
    </row>
    <row r="22" spans="3:10" ht="12.75" x14ac:dyDescent="0.2">
      <c r="C22" s="10" t="s">
        <v>23</v>
      </c>
      <c r="D22" s="9"/>
      <c r="E22" s="7"/>
      <c r="F22" s="7"/>
      <c r="G22" s="68" t="s">
        <v>24</v>
      </c>
      <c r="H22" s="68"/>
      <c r="I22" s="68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>Model_Name</f>
        <v>Modified Internal Rate of Return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1">
        <v>1</v>
      </c>
      <c r="C7" s="41" t="s">
        <v>25</v>
      </c>
      <c r="D7" s="41"/>
      <c r="E7" s="41"/>
      <c r="F7" s="41"/>
      <c r="G7" s="41"/>
      <c r="H7" s="41"/>
      <c r="I7" s="41"/>
      <c r="J7" s="41"/>
      <c r="K7" s="41"/>
      <c r="L7" s="41"/>
    </row>
    <row r="8" spans="1:12" ht="12.75" thickTop="1" x14ac:dyDescent="0.2"/>
    <row r="9" spans="1:12" x14ac:dyDescent="0.2">
      <c r="F9" s="66" t="s">
        <v>26</v>
      </c>
    </row>
    <row r="10" spans="1:12" x14ac:dyDescent="0.2">
      <c r="F10" s="66" t="s">
        <v>27</v>
      </c>
    </row>
    <row r="11" spans="1:12" x14ac:dyDescent="0.2">
      <c r="F11" s="66" t="s">
        <v>0</v>
      </c>
    </row>
    <row r="12" spans="1:12" x14ac:dyDescent="0.2">
      <c r="F12" s="66" t="s">
        <v>111</v>
      </c>
    </row>
    <row r="13" spans="1:12" x14ac:dyDescent="0.2">
      <c r="F13" s="66" t="s">
        <v>66</v>
      </c>
    </row>
    <row r="14" spans="1:12" x14ac:dyDescent="0.2">
      <c r="F14" s="66" t="s">
        <v>72</v>
      </c>
    </row>
    <row r="15" spans="1:12" x14ac:dyDescent="0.2">
      <c r="F15" s="48"/>
    </row>
    <row r="16" spans="1:12" x14ac:dyDescent="0.2">
      <c r="F16" s="48"/>
    </row>
  </sheetData>
  <conditionalFormatting sqref="G4">
    <cfRule type="cellIs" dxfId="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AA82D5FF-E2B6-4604-A4E8-539369EA36D5}"/>
    <hyperlink ref="F10" location="HL_3" display="Style Guide" xr:uid="{32BDEE43-BE52-479F-8E06-D38239AB09AA}"/>
    <hyperlink ref="F11" location="HL_4" display="Model Parameters" xr:uid="{4D82BD7A-4E25-4BAD-B305-8BB68AE52B70}"/>
    <hyperlink ref="F12" location="HL_5" display="MIRR Examples" xr:uid="{D41DAB80-72C4-462B-B1E6-183791DEA9F3}"/>
    <hyperlink ref="F13" location="HL_6" display="Error Checks" xr:uid="{AB221C4E-F593-4F39-8BC8-EFAD0E8B5E71}"/>
    <hyperlink ref="F14" location="HL_7" display="Change Log" xr:uid="{3D671BE0-7BA7-4BBA-987B-9BFD43672CD7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>Model_Name</f>
        <v>Modified Internal Rate of Return</v>
      </c>
    </row>
    <row r="3" spans="1:13" x14ac:dyDescent="0.2">
      <c r="A3" s="68" t="s">
        <v>1</v>
      </c>
      <c r="B3" s="68"/>
      <c r="C3" s="68"/>
      <c r="D3" s="68"/>
      <c r="E3" s="68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1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70" t="s">
        <v>29</v>
      </c>
      <c r="D8" s="70"/>
      <c r="E8" s="70"/>
      <c r="F8" s="70"/>
      <c r="G8" s="70"/>
      <c r="H8" s="13"/>
      <c r="I8" s="13" t="s">
        <v>30</v>
      </c>
      <c r="J8" s="13"/>
      <c r="K8" s="13" t="s">
        <v>31</v>
      </c>
    </row>
    <row r="9" spans="1:13" outlineLevel="1" x14ac:dyDescent="0.2">
      <c r="C9" s="69"/>
      <c r="D9" s="69"/>
      <c r="E9" s="69"/>
      <c r="F9" s="69"/>
      <c r="G9" s="69"/>
      <c r="K9" s="17"/>
    </row>
    <row r="10" spans="1:13" ht="20.25" outlineLevel="1" x14ac:dyDescent="0.3">
      <c r="C10" s="69" t="s">
        <v>32</v>
      </c>
      <c r="D10" s="69"/>
      <c r="E10" s="69"/>
      <c r="F10" s="69"/>
      <c r="G10" s="69"/>
      <c r="I10" s="14" t="str">
        <f>C10</f>
        <v>Sheet Title</v>
      </c>
      <c r="K10" s="15" t="s">
        <v>32</v>
      </c>
    </row>
    <row r="11" spans="1:13" ht="18" outlineLevel="1" x14ac:dyDescent="0.25">
      <c r="C11" s="69" t="s">
        <v>5</v>
      </c>
      <c r="D11" s="69"/>
      <c r="E11" s="69"/>
      <c r="F11" s="69"/>
      <c r="G11" s="69"/>
      <c r="I11" s="16" t="str">
        <f>C11</f>
        <v>Model Name</v>
      </c>
      <c r="K11" s="15" t="s">
        <v>5</v>
      </c>
    </row>
    <row r="12" spans="1:13" outlineLevel="1" x14ac:dyDescent="0.2">
      <c r="C12" s="69"/>
      <c r="D12" s="69"/>
      <c r="E12" s="69"/>
      <c r="F12" s="69"/>
      <c r="G12" s="69"/>
      <c r="K12" s="17"/>
    </row>
    <row r="13" spans="1:13" ht="16.5" outlineLevel="1" thickBot="1" x14ac:dyDescent="0.3">
      <c r="C13" s="69" t="s">
        <v>33</v>
      </c>
      <c r="D13" s="69"/>
      <c r="E13" s="69"/>
      <c r="F13" s="69"/>
      <c r="G13" s="69"/>
      <c r="I13" s="40" t="str">
        <f>C13</f>
        <v>Header 1</v>
      </c>
      <c r="K13" s="15" t="s">
        <v>33</v>
      </c>
    </row>
    <row r="14" spans="1:13" ht="17.25" outlineLevel="1" thickTop="1" x14ac:dyDescent="0.25">
      <c r="C14" s="69" t="s">
        <v>34</v>
      </c>
      <c r="D14" s="69"/>
      <c r="E14" s="69"/>
      <c r="F14" s="69"/>
      <c r="G14" s="69"/>
      <c r="I14" s="3" t="str">
        <f>C14</f>
        <v>Header 2</v>
      </c>
      <c r="K14" s="15" t="s">
        <v>34</v>
      </c>
    </row>
    <row r="15" spans="1:13" ht="15" outlineLevel="1" x14ac:dyDescent="0.25">
      <c r="C15" s="69" t="s">
        <v>35</v>
      </c>
      <c r="D15" s="69"/>
      <c r="E15" s="69"/>
      <c r="F15" s="69"/>
      <c r="G15" s="69"/>
      <c r="I15" s="4" t="str">
        <f>C15</f>
        <v>Header 3</v>
      </c>
      <c r="K15" s="15" t="s">
        <v>35</v>
      </c>
    </row>
    <row r="16" spans="1:13" ht="15" outlineLevel="1" x14ac:dyDescent="0.25">
      <c r="C16" s="69" t="s">
        <v>36</v>
      </c>
      <c r="D16" s="69"/>
      <c r="E16" s="69"/>
      <c r="F16" s="69"/>
      <c r="G16" s="69"/>
      <c r="I16" s="18" t="str">
        <f>C16</f>
        <v>Header 4</v>
      </c>
      <c r="K16" s="15" t="s">
        <v>36</v>
      </c>
    </row>
    <row r="17" spans="2:14" outlineLevel="1" x14ac:dyDescent="0.2">
      <c r="C17" s="69"/>
      <c r="D17" s="69"/>
      <c r="E17" s="69"/>
      <c r="F17" s="69"/>
      <c r="G17" s="69"/>
      <c r="K17" s="17"/>
    </row>
    <row r="18" spans="2:14" ht="15" outlineLevel="1" x14ac:dyDescent="0.25">
      <c r="C18" s="69" t="s">
        <v>37</v>
      </c>
      <c r="D18" s="69"/>
      <c r="E18" s="69"/>
      <c r="F18" s="69"/>
      <c r="G18" s="69"/>
      <c r="I18" s="19" t="str">
        <f>C18</f>
        <v>Notes</v>
      </c>
      <c r="K18" s="15" t="s">
        <v>37</v>
      </c>
    </row>
    <row r="19" spans="2:14" outlineLevel="1" x14ac:dyDescent="0.2">
      <c r="C19" s="69"/>
      <c r="D19" s="69"/>
      <c r="E19" s="69"/>
      <c r="F19" s="69"/>
      <c r="G19" s="69"/>
      <c r="K19" s="17"/>
      <c r="N19" s="19"/>
    </row>
    <row r="20" spans="2:14" ht="15" outlineLevel="1" x14ac:dyDescent="0.25">
      <c r="C20" s="69" t="s">
        <v>38</v>
      </c>
      <c r="D20" s="69"/>
      <c r="E20" s="69"/>
      <c r="F20" s="69"/>
      <c r="G20" s="69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1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70" t="s">
        <v>29</v>
      </c>
      <c r="D25" s="70"/>
      <c r="E25" s="70"/>
      <c r="F25" s="70"/>
      <c r="G25" s="70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69"/>
      <c r="D26" s="69"/>
      <c r="E26" s="69"/>
      <c r="F26" s="69"/>
      <c r="G26" s="69"/>
      <c r="K26" s="15"/>
    </row>
    <row r="27" spans="2:14" ht="15" outlineLevel="1" x14ac:dyDescent="0.25">
      <c r="C27" s="69" t="s">
        <v>40</v>
      </c>
      <c r="D27" s="69"/>
      <c r="E27" s="69"/>
      <c r="F27" s="69"/>
      <c r="G27" s="69"/>
      <c r="I27" s="20" t="s">
        <v>40</v>
      </c>
      <c r="K27" s="21" t="str">
        <f>C27</f>
        <v>Assumption</v>
      </c>
    </row>
    <row r="28" spans="2:14" ht="15" outlineLevel="1" x14ac:dyDescent="0.25">
      <c r="C28" s="69"/>
      <c r="D28" s="69"/>
      <c r="E28" s="69"/>
      <c r="F28" s="69"/>
      <c r="G28" s="69"/>
      <c r="K28" s="21"/>
    </row>
    <row r="29" spans="2:14" ht="15" outlineLevel="1" x14ac:dyDescent="0.25">
      <c r="C29" s="69" t="s">
        <v>41</v>
      </c>
      <c r="D29" s="69"/>
      <c r="E29" s="69"/>
      <c r="F29" s="69"/>
      <c r="G29" s="69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69"/>
      <c r="D30" s="69"/>
      <c r="E30" s="69"/>
      <c r="F30" s="69"/>
      <c r="G30" s="69"/>
      <c r="K30" s="21"/>
    </row>
    <row r="31" spans="2:14" ht="15" outlineLevel="1" x14ac:dyDescent="0.25">
      <c r="C31" s="69" t="s">
        <v>42</v>
      </c>
      <c r="D31" s="69"/>
      <c r="E31" s="69"/>
      <c r="F31" s="69"/>
      <c r="G31" s="69"/>
      <c r="I31" s="23"/>
      <c r="K31" s="21" t="str">
        <f>C31</f>
        <v>Empty</v>
      </c>
    </row>
    <row r="32" spans="2:14" ht="15" outlineLevel="1" x14ac:dyDescent="0.25">
      <c r="C32" s="69"/>
      <c r="D32" s="69"/>
      <c r="E32" s="69"/>
      <c r="F32" s="69"/>
      <c r="G32" s="69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69" t="s">
        <v>44</v>
      </c>
      <c r="D35" s="69"/>
      <c r="E35" s="69"/>
      <c r="F35" s="69"/>
      <c r="G35" s="69"/>
      <c r="I35" s="11" t="s">
        <v>44</v>
      </c>
      <c r="K35" s="21" t="str">
        <f>C35</f>
        <v>Hyperlink</v>
      </c>
    </row>
    <row r="36" spans="3:11" ht="15" outlineLevel="1" x14ac:dyDescent="0.25">
      <c r="C36" s="69"/>
      <c r="D36" s="69"/>
      <c r="E36" s="69"/>
      <c r="F36" s="69"/>
      <c r="G36" s="69"/>
      <c r="K36" s="21"/>
    </row>
    <row r="37" spans="3:11" ht="15" outlineLevel="1" x14ac:dyDescent="0.25">
      <c r="C37" s="69" t="s">
        <v>45</v>
      </c>
      <c r="D37" s="69"/>
      <c r="E37" s="69"/>
      <c r="F37" s="69"/>
      <c r="G37" s="69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69"/>
      <c r="D38" s="69"/>
      <c r="E38" s="69"/>
      <c r="F38" s="69"/>
      <c r="G38" s="69"/>
      <c r="K38" s="21"/>
    </row>
    <row r="39" spans="3:11" ht="15" outlineLevel="1" x14ac:dyDescent="0.25">
      <c r="C39" s="69" t="s">
        <v>46</v>
      </c>
      <c r="D39" s="69"/>
      <c r="E39" s="69"/>
      <c r="F39" s="69"/>
      <c r="G39" s="69"/>
      <c r="I39" s="26">
        <v>77</v>
      </c>
      <c r="K39" s="21" t="s">
        <v>47</v>
      </c>
    </row>
    <row r="40" spans="3:11" ht="15" outlineLevel="1" x14ac:dyDescent="0.25">
      <c r="C40" s="69"/>
      <c r="D40" s="69"/>
      <c r="E40" s="69"/>
      <c r="F40" s="69"/>
      <c r="G40" s="69"/>
      <c r="K40" s="21"/>
    </row>
    <row r="41" spans="3:11" ht="15" outlineLevel="1" x14ac:dyDescent="0.25">
      <c r="C41" s="69" t="s">
        <v>48</v>
      </c>
      <c r="D41" s="69"/>
      <c r="E41" s="69"/>
      <c r="F41" s="69"/>
      <c r="G41" s="69"/>
      <c r="I41" s="27">
        <f>I39</f>
        <v>77</v>
      </c>
      <c r="K41" s="21" t="str">
        <f>C41</f>
        <v>Line Total</v>
      </c>
    </row>
    <row r="42" spans="3:11" ht="15" outlineLevel="1" x14ac:dyDescent="0.25">
      <c r="C42" s="69"/>
      <c r="D42" s="69"/>
      <c r="E42" s="69"/>
      <c r="F42" s="69"/>
      <c r="G42" s="69"/>
      <c r="K42" s="21"/>
    </row>
    <row r="43" spans="3:11" ht="15" outlineLevel="1" x14ac:dyDescent="0.25">
      <c r="C43" s="69" t="s">
        <v>49</v>
      </c>
      <c r="D43" s="69"/>
      <c r="E43" s="69"/>
      <c r="F43" s="69"/>
      <c r="G43" s="69"/>
      <c r="I43" s="28">
        <v>365</v>
      </c>
      <c r="K43" s="21" t="str">
        <f>C43</f>
        <v>Parameter</v>
      </c>
    </row>
    <row r="44" spans="3:11" ht="15" outlineLevel="1" x14ac:dyDescent="0.25">
      <c r="C44" s="69"/>
      <c r="D44" s="69"/>
      <c r="E44" s="69"/>
      <c r="F44" s="69"/>
      <c r="G44" s="69"/>
      <c r="K44" s="21"/>
    </row>
    <row r="45" spans="3:11" ht="15" outlineLevel="1" x14ac:dyDescent="0.25">
      <c r="C45" s="69" t="s">
        <v>50</v>
      </c>
      <c r="D45" s="69"/>
      <c r="E45" s="69"/>
      <c r="F45" s="69"/>
      <c r="G45" s="69"/>
      <c r="I45" s="29" t="s">
        <v>51</v>
      </c>
      <c r="K45" s="21" t="str">
        <f>C45</f>
        <v>Range Name Description</v>
      </c>
    </row>
    <row r="46" spans="3:11" ht="15" outlineLevel="1" x14ac:dyDescent="0.25">
      <c r="C46" s="69"/>
      <c r="D46" s="69"/>
      <c r="E46" s="69"/>
      <c r="F46" s="69"/>
      <c r="G46" s="69"/>
      <c r="K46" s="21"/>
    </row>
    <row r="47" spans="3:11" ht="15" outlineLevel="1" x14ac:dyDescent="0.25">
      <c r="C47" s="69" t="s">
        <v>52</v>
      </c>
      <c r="D47" s="69"/>
      <c r="E47" s="69"/>
      <c r="F47" s="69"/>
      <c r="G47" s="69"/>
      <c r="I47" s="30">
        <f>ROW(C47)</f>
        <v>47</v>
      </c>
      <c r="K47" s="21" t="s">
        <v>53</v>
      </c>
    </row>
    <row r="48" spans="3:11" ht="15" outlineLevel="1" x14ac:dyDescent="0.25">
      <c r="C48" s="69"/>
      <c r="D48" s="69"/>
      <c r="E48" s="69"/>
      <c r="F48" s="69"/>
      <c r="G48" s="69"/>
      <c r="K48" s="21"/>
    </row>
    <row r="49" spans="2:13" ht="15" outlineLevel="1" x14ac:dyDescent="0.25">
      <c r="C49" s="69" t="s">
        <v>54</v>
      </c>
      <c r="D49" s="69"/>
      <c r="E49" s="69"/>
      <c r="F49" s="69"/>
      <c r="G49" s="69"/>
      <c r="I49" s="31">
        <f>I41</f>
        <v>77</v>
      </c>
      <c r="K49" s="21" t="str">
        <f>C49</f>
        <v>Row Summary</v>
      </c>
    </row>
    <row r="50" spans="2:13" ht="15" outlineLevel="1" x14ac:dyDescent="0.25">
      <c r="C50" s="69"/>
      <c r="D50" s="69"/>
      <c r="E50" s="69"/>
      <c r="F50" s="69"/>
      <c r="G50" s="69"/>
      <c r="K50" s="21"/>
    </row>
    <row r="51" spans="2:13" ht="15" outlineLevel="1" x14ac:dyDescent="0.25">
      <c r="C51" s="69" t="s">
        <v>55</v>
      </c>
      <c r="D51" s="69"/>
      <c r="E51" s="69"/>
      <c r="F51" s="69"/>
      <c r="G51" s="69"/>
      <c r="I51" s="32" t="s">
        <v>70</v>
      </c>
      <c r="K51" s="21" t="str">
        <f>C51</f>
        <v>Units</v>
      </c>
    </row>
    <row r="52" spans="2:13" ht="15" outlineLevel="1" x14ac:dyDescent="0.25">
      <c r="C52" s="69"/>
      <c r="D52" s="69"/>
      <c r="E52" s="69"/>
      <c r="F52" s="69"/>
      <c r="G52" s="69"/>
      <c r="K52" s="21"/>
    </row>
    <row r="53" spans="2:13" ht="15" outlineLevel="1" x14ac:dyDescent="0.25">
      <c r="C53" s="69" t="s">
        <v>56</v>
      </c>
      <c r="D53" s="69"/>
      <c r="E53" s="69"/>
      <c r="F53" s="69"/>
      <c r="G53" s="69"/>
      <c r="I53" s="33"/>
      <c r="K53" s="21" t="str">
        <f>C53</f>
        <v>WIP</v>
      </c>
    </row>
    <row r="54" spans="2:13" ht="15" outlineLevel="1" x14ac:dyDescent="0.25">
      <c r="C54" s="69"/>
      <c r="D54" s="69"/>
      <c r="E54" s="69"/>
      <c r="F54" s="69"/>
      <c r="G54" s="69"/>
      <c r="K54" s="21"/>
    </row>
    <row r="55" spans="2:13" outlineLevel="1" x14ac:dyDescent="0.2">
      <c r="C55" s="69"/>
      <c r="D55" s="69"/>
      <c r="E55" s="69"/>
      <c r="F55" s="69"/>
      <c r="G55" s="69"/>
    </row>
    <row r="56" spans="2:13" ht="16.5" thickBot="1" x14ac:dyDescent="0.3">
      <c r="B56" s="41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70" t="s">
        <v>29</v>
      </c>
      <c r="D58" s="70"/>
      <c r="E58" s="70"/>
      <c r="F58" s="70"/>
      <c r="G58" s="70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69" t="s">
        <v>58</v>
      </c>
      <c r="D60" s="69"/>
      <c r="E60" s="69"/>
      <c r="F60" s="69"/>
      <c r="G60" s="69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69"/>
      <c r="D61" s="69"/>
      <c r="E61" s="69"/>
      <c r="F61" s="69"/>
      <c r="G61" s="69"/>
      <c r="K61" s="21"/>
    </row>
    <row r="62" spans="2:13" ht="15" outlineLevel="1" x14ac:dyDescent="0.25">
      <c r="C62" s="69" t="s">
        <v>59</v>
      </c>
      <c r="D62" s="69"/>
      <c r="E62" s="69"/>
      <c r="F62" s="69"/>
      <c r="G62" s="69"/>
      <c r="I62" s="42">
        <v>-123456.789</v>
      </c>
      <c r="K62" s="21" t="str">
        <f t="shared" si="0"/>
        <v>Comma [0]</v>
      </c>
    </row>
    <row r="63" spans="2:13" ht="15" outlineLevel="1" x14ac:dyDescent="0.25">
      <c r="C63" s="69"/>
      <c r="D63" s="69"/>
      <c r="E63" s="69"/>
      <c r="F63" s="69"/>
      <c r="G63" s="69"/>
      <c r="K63" s="21"/>
    </row>
    <row r="64" spans="2:13" ht="15" outlineLevel="1" x14ac:dyDescent="0.25">
      <c r="C64" s="69" t="s">
        <v>60</v>
      </c>
      <c r="D64" s="69"/>
      <c r="E64" s="69"/>
      <c r="F64" s="69"/>
      <c r="G64" s="69"/>
      <c r="I64" s="44">
        <v>123456.789</v>
      </c>
      <c r="K64" s="21" t="str">
        <f t="shared" si="0"/>
        <v>Currency</v>
      </c>
    </row>
    <row r="65" spans="3:11" ht="15" outlineLevel="1" x14ac:dyDescent="0.25">
      <c r="C65" s="69"/>
      <c r="D65" s="69"/>
      <c r="E65" s="69"/>
      <c r="F65" s="69"/>
      <c r="G65" s="69"/>
      <c r="K65" s="21"/>
    </row>
    <row r="66" spans="3:11" ht="15" outlineLevel="1" x14ac:dyDescent="0.25">
      <c r="C66" s="69" t="s">
        <v>61</v>
      </c>
      <c r="D66" s="69"/>
      <c r="E66" s="69"/>
      <c r="F66" s="69"/>
      <c r="G66" s="69"/>
      <c r="I66" s="45">
        <v>123456.789</v>
      </c>
      <c r="K66" s="21" t="str">
        <f t="shared" si="0"/>
        <v>Currency [0]</v>
      </c>
    </row>
    <row r="67" spans="3:11" ht="15" outlineLevel="1" x14ac:dyDescent="0.25">
      <c r="C67" s="69"/>
      <c r="D67" s="69"/>
      <c r="E67" s="69"/>
      <c r="F67" s="69"/>
      <c r="G67" s="69"/>
      <c r="K67" s="21"/>
    </row>
    <row r="68" spans="3:11" ht="15" outlineLevel="1" x14ac:dyDescent="0.25">
      <c r="C68" s="69" t="s">
        <v>62</v>
      </c>
      <c r="D68" s="69"/>
      <c r="E68" s="69"/>
      <c r="F68" s="69"/>
      <c r="G68" s="69"/>
      <c r="I68" s="46">
        <f ca="1">TODAY()</f>
        <v>43978</v>
      </c>
      <c r="K68" s="21" t="str">
        <f>C68</f>
        <v>Date</v>
      </c>
    </row>
    <row r="69" spans="3:11" ht="15" outlineLevel="1" x14ac:dyDescent="0.25">
      <c r="C69" s="69"/>
      <c r="D69" s="69"/>
      <c r="E69" s="69"/>
      <c r="F69" s="69"/>
      <c r="G69" s="69"/>
      <c r="K69" s="21"/>
    </row>
    <row r="70" spans="3:11" ht="15" outlineLevel="1" x14ac:dyDescent="0.25">
      <c r="C70" s="69" t="s">
        <v>63</v>
      </c>
      <c r="D70" s="69"/>
      <c r="E70" s="69"/>
      <c r="F70" s="69"/>
      <c r="G70" s="69"/>
      <c r="I70" s="38">
        <f ca="1">TODAY()</f>
        <v>43978</v>
      </c>
      <c r="K70" s="21" t="str">
        <f>C70</f>
        <v>Date Heading</v>
      </c>
    </row>
    <row r="71" spans="3:11" ht="15" outlineLevel="1" x14ac:dyDescent="0.25">
      <c r="C71" s="69"/>
      <c r="D71" s="69"/>
      <c r="E71" s="69"/>
      <c r="F71" s="69"/>
      <c r="G71" s="69"/>
      <c r="K71" s="21"/>
    </row>
    <row r="72" spans="3:11" ht="15" outlineLevel="1" x14ac:dyDescent="0.25">
      <c r="C72" s="69" t="s">
        <v>64</v>
      </c>
      <c r="D72" s="69"/>
      <c r="E72" s="69"/>
      <c r="F72" s="69"/>
      <c r="G72" s="69"/>
      <c r="I72" s="34">
        <v>-123456.789</v>
      </c>
      <c r="K72" s="21" t="str">
        <f>C72</f>
        <v>Numbers 0</v>
      </c>
    </row>
    <row r="73" spans="3:11" ht="15" outlineLevel="1" x14ac:dyDescent="0.25">
      <c r="C73" s="69"/>
      <c r="D73" s="69"/>
      <c r="E73" s="69"/>
      <c r="F73" s="69"/>
      <c r="G73" s="69"/>
      <c r="K73" s="21"/>
    </row>
    <row r="74" spans="3:11" ht="15" outlineLevel="1" x14ac:dyDescent="0.25">
      <c r="C74" s="69" t="s">
        <v>65</v>
      </c>
      <c r="D74" s="69"/>
      <c r="E74" s="69"/>
      <c r="F74" s="69"/>
      <c r="G74" s="69"/>
      <c r="I74" s="35">
        <v>0.5</v>
      </c>
      <c r="K74" s="21" t="str">
        <f>C74</f>
        <v>Percent</v>
      </c>
    </row>
    <row r="75" spans="3:11" outlineLevel="1" x14ac:dyDescent="0.2">
      <c r="C75" s="69"/>
      <c r="D75" s="69"/>
      <c r="E75" s="69"/>
      <c r="F75" s="69"/>
      <c r="G75" s="69"/>
    </row>
    <row r="76" spans="3:11" outlineLevel="1" x14ac:dyDescent="0.2">
      <c r="C76" s="69"/>
      <c r="D76" s="69"/>
      <c r="E76" s="69"/>
      <c r="F76" s="69"/>
      <c r="G76" s="69"/>
    </row>
    <row r="77" spans="3:11" x14ac:dyDescent="0.2">
      <c r="C77" s="69"/>
      <c r="D77" s="69"/>
      <c r="E77" s="69"/>
      <c r="F77" s="69"/>
      <c r="G77" s="69"/>
    </row>
    <row r="78" spans="3:11" x14ac:dyDescent="0.2">
      <c r="C78" s="69"/>
      <c r="D78" s="69"/>
      <c r="E78" s="69"/>
      <c r="F78" s="69"/>
      <c r="G78" s="69"/>
    </row>
    <row r="79" spans="3:11" x14ac:dyDescent="0.2">
      <c r="C79" s="69"/>
      <c r="D79" s="69"/>
      <c r="E79" s="69"/>
      <c r="F79" s="69"/>
      <c r="G79" s="69"/>
    </row>
    <row r="80" spans="3:11" x14ac:dyDescent="0.2">
      <c r="C80" s="69"/>
      <c r="D80" s="69"/>
      <c r="E80" s="69"/>
      <c r="F80" s="69"/>
      <c r="G80" s="69"/>
    </row>
    <row r="81" spans="3:7" x14ac:dyDescent="0.2">
      <c r="C81" s="69"/>
      <c r="D81" s="69"/>
      <c r="E81" s="69"/>
      <c r="F81" s="69"/>
      <c r="G81" s="69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16" t="str">
        <f>Model_Name</f>
        <v>Modified Internal Rate of Return</v>
      </c>
    </row>
    <row r="3" spans="1:18" x14ac:dyDescent="0.2">
      <c r="A3" s="68" t="s">
        <v>1</v>
      </c>
      <c r="B3" s="68"/>
      <c r="C3" s="68"/>
      <c r="D3" s="68"/>
      <c r="E3" s="68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1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71" t="s">
        <v>112</v>
      </c>
      <c r="H11" s="71"/>
      <c r="I11" s="71"/>
      <c r="J11" s="71"/>
      <c r="K11" s="71"/>
      <c r="L11" s="71"/>
      <c r="M11" s="71"/>
      <c r="N11" s="71"/>
    </row>
    <row r="12" spans="1:18" outlineLevel="1" x14ac:dyDescent="0.2">
      <c r="E12" t="s">
        <v>6</v>
      </c>
      <c r="G12" s="72" t="s">
        <v>88</v>
      </c>
      <c r="H12" s="72"/>
      <c r="I12" s="72"/>
      <c r="J12" s="72"/>
      <c r="K12" s="72"/>
      <c r="L12" s="72"/>
      <c r="M12" s="72"/>
      <c r="N12" s="72"/>
    </row>
    <row r="13" spans="1:18" outlineLevel="1" x14ac:dyDescent="0.2"/>
    <row r="14" spans="1:18" outlineLevel="1" x14ac:dyDescent="0.2"/>
    <row r="15" spans="1:18" ht="16.5" thickBot="1" x14ac:dyDescent="0.3">
      <c r="B15" s="41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3">
    <mergeCell ref="A3:E3"/>
    <mergeCell ref="G11:N11"/>
    <mergeCell ref="G12:N12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8747-51F6-4B80-BE38-BF25B96CCA0B}">
  <dimension ref="A1:S9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  <col min="6" max="6" width="40.140625" bestFit="1" customWidth="1"/>
    <col min="7" max="7" width="13.140625" customWidth="1"/>
  </cols>
  <sheetData>
    <row r="1" spans="1:1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MIRR Examples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9" ht="18" x14ac:dyDescent="0.25">
      <c r="A2" s="16" t="str">
        <f>Model_Name</f>
        <v>Modified Internal Rate of Return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9" x14ac:dyDescent="0.2">
      <c r="A3" s="68" t="s">
        <v>1</v>
      </c>
      <c r="B3" s="68"/>
      <c r="C3" s="68"/>
      <c r="D3" s="68"/>
      <c r="E3" s="68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9" ht="14.25" x14ac:dyDescent="0.2">
      <c r="A4" s="51"/>
      <c r="B4" s="51"/>
      <c r="C4" s="51"/>
      <c r="D4" s="51"/>
      <c r="E4" s="51" t="s">
        <v>2</v>
      </c>
      <c r="F4" s="51"/>
      <c r="G4" s="51"/>
      <c r="H4" s="51"/>
      <c r="I4" s="1">
        <f>Overall_Error_Check</f>
        <v>0</v>
      </c>
      <c r="J4" s="51"/>
      <c r="K4" s="51"/>
      <c r="L4" s="51"/>
      <c r="M4" s="51"/>
      <c r="N4" s="51"/>
      <c r="O4" s="51"/>
      <c r="P4" s="51"/>
      <c r="Q4" s="51"/>
    </row>
    <row r="5" spans="1:19" x14ac:dyDescent="0.2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9" s="52" customFormat="1" ht="16.5" thickBot="1" x14ac:dyDescent="0.3">
      <c r="B6" s="41">
        <f>MAX($B$5:$B5)+1</f>
        <v>1</v>
      </c>
      <c r="C6" s="2" t="s">
        <v>111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s="52" customFormat="1" ht="12" customHeight="1" thickTop="1" x14ac:dyDescent="0.2"/>
    <row r="8" spans="1:19" ht="16.5" x14ac:dyDescent="0.25">
      <c r="C8" s="3" t="s">
        <v>89</v>
      </c>
    </row>
    <row r="10" spans="1:19" ht="15" x14ac:dyDescent="0.25">
      <c r="D10" s="4" t="s">
        <v>90</v>
      </c>
    </row>
    <row r="12" spans="1:19" x14ac:dyDescent="0.2">
      <c r="F12" t="s">
        <v>91</v>
      </c>
      <c r="G12" s="53">
        <v>0.12</v>
      </c>
    </row>
    <row r="13" spans="1:19" x14ac:dyDescent="0.2">
      <c r="F13" t="s">
        <v>92</v>
      </c>
      <c r="G13" s="53">
        <v>0.08</v>
      </c>
    </row>
    <row r="15" spans="1:19" hidden="1" x14ac:dyDescent="0.2">
      <c r="F15" t="s">
        <v>93</v>
      </c>
      <c r="G15" s="54">
        <v>0.1</v>
      </c>
    </row>
    <row r="16" spans="1:19" hidden="1" x14ac:dyDescent="0.2"/>
    <row r="17" spans="3:18" hidden="1" x14ac:dyDescent="0.2"/>
    <row r="18" spans="3:18" hidden="1" x14ac:dyDescent="0.2">
      <c r="D18" s="55" t="s">
        <v>94</v>
      </c>
    </row>
    <row r="19" spans="3:18" hidden="1" x14ac:dyDescent="0.2"/>
    <row r="20" spans="3:18" hidden="1" x14ac:dyDescent="0.2">
      <c r="F20" t="s">
        <v>95</v>
      </c>
      <c r="H20" s="56">
        <v>0</v>
      </c>
      <c r="I20" s="56">
        <v>1</v>
      </c>
      <c r="J20" s="56">
        <v>2</v>
      </c>
      <c r="K20" s="56">
        <v>3</v>
      </c>
      <c r="L20" s="56">
        <v>4</v>
      </c>
      <c r="M20" s="56">
        <v>5</v>
      </c>
      <c r="N20" s="56">
        <v>6</v>
      </c>
      <c r="O20" s="56">
        <v>7</v>
      </c>
      <c r="P20" s="56">
        <v>8</v>
      </c>
      <c r="Q20" s="56">
        <v>9</v>
      </c>
      <c r="R20" s="56">
        <v>10</v>
      </c>
    </row>
    <row r="21" spans="3:18" hidden="1" x14ac:dyDescent="0.2">
      <c r="F21" t="s">
        <v>96</v>
      </c>
      <c r="H21" s="57">
        <v>-12000</v>
      </c>
      <c r="I21" s="57">
        <v>4000</v>
      </c>
      <c r="J21" s="57">
        <v>-800</v>
      </c>
      <c r="K21" s="57">
        <v>1400</v>
      </c>
      <c r="L21" s="57">
        <v>-100</v>
      </c>
      <c r="M21" s="57">
        <v>1500</v>
      </c>
      <c r="N21" s="57">
        <v>3000</v>
      </c>
      <c r="O21" s="57">
        <v>3200</v>
      </c>
      <c r="P21" s="57">
        <v>3400</v>
      </c>
      <c r="Q21" s="57">
        <v>3600</v>
      </c>
      <c r="R21" s="57">
        <v>3800</v>
      </c>
    </row>
    <row r="22" spans="3:18" ht="12.75" hidden="1" thickBot="1" x14ac:dyDescent="0.25"/>
    <row r="23" spans="3:18" hidden="1" x14ac:dyDescent="0.2">
      <c r="F23" s="60" t="s">
        <v>97</v>
      </c>
      <c r="G23" s="61">
        <f>IRR(H21:R21,Guess)</f>
        <v>0.11278667912664586</v>
      </c>
    </row>
    <row r="24" spans="3:18" ht="12.75" hidden="1" thickBot="1" x14ac:dyDescent="0.25">
      <c r="F24" s="62" t="s">
        <v>98</v>
      </c>
      <c r="G24" s="63">
        <f>MIRR(H21:R21,Finance_Rate,Reinvestment_Rate)</f>
        <v>9.8053799377737727E-2</v>
      </c>
    </row>
    <row r="25" spans="3:18" hidden="1" x14ac:dyDescent="0.2"/>
    <row r="26" spans="3:18" hidden="1" x14ac:dyDescent="0.2"/>
    <row r="27" spans="3:18" ht="15" hidden="1" x14ac:dyDescent="0.25">
      <c r="C27" s="4" t="s">
        <v>99</v>
      </c>
    </row>
    <row r="28" spans="3:18" hidden="1" x14ac:dyDescent="0.2"/>
    <row r="29" spans="3:18" ht="15" x14ac:dyDescent="0.25">
      <c r="D29" s="4" t="s">
        <v>100</v>
      </c>
    </row>
    <row r="31" spans="3:18" x14ac:dyDescent="0.2">
      <c r="F31" t="str">
        <f>$F$20</f>
        <v>Time</v>
      </c>
      <c r="H31" s="56">
        <f t="shared" ref="H31:R31" si="0">H$20</f>
        <v>0</v>
      </c>
      <c r="I31" s="56">
        <f t="shared" si="0"/>
        <v>1</v>
      </c>
      <c r="J31" s="56">
        <f t="shared" si="0"/>
        <v>2</v>
      </c>
      <c r="K31" s="56">
        <f t="shared" si="0"/>
        <v>3</v>
      </c>
      <c r="L31" s="56">
        <f t="shared" si="0"/>
        <v>4</v>
      </c>
      <c r="M31" s="56">
        <f t="shared" si="0"/>
        <v>5</v>
      </c>
      <c r="N31" s="56">
        <f t="shared" si="0"/>
        <v>6</v>
      </c>
      <c r="O31" s="56">
        <f t="shared" si="0"/>
        <v>7</v>
      </c>
      <c r="P31" s="56">
        <f t="shared" si="0"/>
        <v>8</v>
      </c>
      <c r="Q31" s="56">
        <f t="shared" si="0"/>
        <v>9</v>
      </c>
      <c r="R31" s="56">
        <f t="shared" si="0"/>
        <v>10</v>
      </c>
    </row>
    <row r="32" spans="3:18" x14ac:dyDescent="0.2">
      <c r="F32" t="str">
        <f>F12</f>
        <v>Finance Rate</v>
      </c>
      <c r="H32" s="58">
        <f t="shared" ref="H32:R32" si="1">1/(1+Finance_Rate)^H$31</f>
        <v>1</v>
      </c>
      <c r="I32" s="58">
        <f t="shared" si="1"/>
        <v>0.89285714285714279</v>
      </c>
      <c r="J32" s="58">
        <f t="shared" si="1"/>
        <v>0.79719387755102034</v>
      </c>
      <c r="K32" s="58">
        <f t="shared" si="1"/>
        <v>0.71178024781341087</v>
      </c>
      <c r="L32" s="58">
        <f t="shared" si="1"/>
        <v>0.63551807840483121</v>
      </c>
      <c r="M32" s="58">
        <f t="shared" si="1"/>
        <v>0.56742685571859919</v>
      </c>
      <c r="N32" s="58">
        <f t="shared" si="1"/>
        <v>0.50663112117732068</v>
      </c>
      <c r="O32" s="58">
        <f t="shared" si="1"/>
        <v>0.45234921533689343</v>
      </c>
      <c r="P32" s="58">
        <f t="shared" si="1"/>
        <v>0.4038832279793691</v>
      </c>
      <c r="Q32" s="58">
        <f t="shared" si="1"/>
        <v>0.36061002498157957</v>
      </c>
      <c r="R32" s="58">
        <f t="shared" si="1"/>
        <v>0.32197323659069599</v>
      </c>
    </row>
    <row r="33" spans="4:18" x14ac:dyDescent="0.2">
      <c r="F33" t="str">
        <f>F13</f>
        <v>Reinvestment Rate</v>
      </c>
      <c r="H33" s="58">
        <f t="shared" ref="H33:R33" si="2">(1+Reinvestment_Rate)^(MAX($31:$31)-H$31)</f>
        <v>2.1589249972727877</v>
      </c>
      <c r="I33" s="58">
        <f t="shared" si="2"/>
        <v>1.9990046271044331</v>
      </c>
      <c r="J33" s="58">
        <f t="shared" si="2"/>
        <v>1.8509302102818823</v>
      </c>
      <c r="K33" s="58">
        <f t="shared" si="2"/>
        <v>1.7138242687795207</v>
      </c>
      <c r="L33" s="58">
        <f t="shared" si="2"/>
        <v>1.5868743229440005</v>
      </c>
      <c r="M33" s="58">
        <f t="shared" si="2"/>
        <v>1.4693280768000003</v>
      </c>
      <c r="N33" s="58">
        <f t="shared" si="2"/>
        <v>1.3604889600000003</v>
      </c>
      <c r="O33" s="58">
        <f t="shared" si="2"/>
        <v>1.2597120000000002</v>
      </c>
      <c r="P33" s="58">
        <f t="shared" si="2"/>
        <v>1.1664000000000001</v>
      </c>
      <c r="Q33" s="58">
        <f t="shared" si="2"/>
        <v>1.08</v>
      </c>
      <c r="R33" s="58">
        <f t="shared" si="2"/>
        <v>1</v>
      </c>
    </row>
    <row r="36" spans="4:18" ht="15" x14ac:dyDescent="0.25">
      <c r="D36" s="4" t="s">
        <v>101</v>
      </c>
    </row>
    <row r="38" spans="4:18" x14ac:dyDescent="0.2">
      <c r="F38" t="str">
        <f>$F$20</f>
        <v>Time</v>
      </c>
      <c r="H38" s="56">
        <f t="shared" ref="H38:R38" si="3">H$20</f>
        <v>0</v>
      </c>
      <c r="I38" s="56">
        <f t="shared" si="3"/>
        <v>1</v>
      </c>
      <c r="J38" s="56">
        <f t="shared" si="3"/>
        <v>2</v>
      </c>
      <c r="K38" s="56">
        <f t="shared" si="3"/>
        <v>3</v>
      </c>
      <c r="L38" s="56">
        <f t="shared" si="3"/>
        <v>4</v>
      </c>
      <c r="M38" s="56">
        <f t="shared" si="3"/>
        <v>5</v>
      </c>
      <c r="N38" s="56">
        <f t="shared" si="3"/>
        <v>6</v>
      </c>
      <c r="O38" s="56">
        <f t="shared" si="3"/>
        <v>7</v>
      </c>
      <c r="P38" s="56">
        <f t="shared" si="3"/>
        <v>8</v>
      </c>
      <c r="Q38" s="56">
        <f t="shared" si="3"/>
        <v>9</v>
      </c>
      <c r="R38" s="56">
        <f t="shared" si="3"/>
        <v>10</v>
      </c>
    </row>
    <row r="39" spans="4:18" x14ac:dyDescent="0.2">
      <c r="F39" t="s">
        <v>102</v>
      </c>
      <c r="H39" s="34">
        <f t="shared" ref="H39:R39" si="4">MIN(H$21,)</f>
        <v>-12000</v>
      </c>
      <c r="I39" s="34">
        <f t="shared" si="4"/>
        <v>0</v>
      </c>
      <c r="J39" s="34">
        <f t="shared" si="4"/>
        <v>-800</v>
      </c>
      <c r="K39" s="34">
        <f t="shared" si="4"/>
        <v>0</v>
      </c>
      <c r="L39" s="34">
        <f t="shared" si="4"/>
        <v>-100</v>
      </c>
      <c r="M39" s="34">
        <f t="shared" si="4"/>
        <v>0</v>
      </c>
      <c r="N39" s="34">
        <f t="shared" si="4"/>
        <v>0</v>
      </c>
      <c r="O39" s="34">
        <f t="shared" si="4"/>
        <v>0</v>
      </c>
      <c r="P39" s="34">
        <f t="shared" si="4"/>
        <v>0</v>
      </c>
      <c r="Q39" s="34">
        <f t="shared" si="4"/>
        <v>0</v>
      </c>
      <c r="R39" s="34">
        <f t="shared" si="4"/>
        <v>0</v>
      </c>
    </row>
    <row r="40" spans="4:18" x14ac:dyDescent="0.2">
      <c r="F40" t="s">
        <v>103</v>
      </c>
      <c r="H40" s="34">
        <f t="shared" ref="H40:R40" si="5">MAX(H$21,)</f>
        <v>0</v>
      </c>
      <c r="I40" s="34">
        <f t="shared" si="5"/>
        <v>4000</v>
      </c>
      <c r="J40" s="34">
        <f t="shared" si="5"/>
        <v>0</v>
      </c>
      <c r="K40" s="34">
        <f t="shared" si="5"/>
        <v>1400</v>
      </c>
      <c r="L40" s="34">
        <f t="shared" si="5"/>
        <v>0</v>
      </c>
      <c r="M40" s="34">
        <f t="shared" si="5"/>
        <v>1500</v>
      </c>
      <c r="N40" s="34">
        <f t="shared" si="5"/>
        <v>3000</v>
      </c>
      <c r="O40" s="34">
        <f t="shared" si="5"/>
        <v>3200</v>
      </c>
      <c r="P40" s="34">
        <f t="shared" si="5"/>
        <v>3400</v>
      </c>
      <c r="Q40" s="34">
        <f t="shared" si="5"/>
        <v>3600</v>
      </c>
      <c r="R40" s="34">
        <f t="shared" si="5"/>
        <v>3800</v>
      </c>
    </row>
    <row r="43" spans="4:18" ht="15" x14ac:dyDescent="0.25">
      <c r="D43" s="4" t="str">
        <f>"Present Value of "&amp;D36</f>
        <v>Present Value of Split of Cash Flows</v>
      </c>
    </row>
    <row r="45" spans="4:18" x14ac:dyDescent="0.2">
      <c r="F45" t="str">
        <f>$F$20</f>
        <v>Time</v>
      </c>
      <c r="H45" s="56">
        <f t="shared" ref="H45:R45" si="6">H$20</f>
        <v>0</v>
      </c>
      <c r="I45" s="56">
        <f t="shared" si="6"/>
        <v>1</v>
      </c>
      <c r="J45" s="56">
        <f t="shared" si="6"/>
        <v>2</v>
      </c>
      <c r="K45" s="56">
        <f t="shared" si="6"/>
        <v>3</v>
      </c>
      <c r="L45" s="56">
        <f t="shared" si="6"/>
        <v>4</v>
      </c>
      <c r="M45" s="56">
        <f t="shared" si="6"/>
        <v>5</v>
      </c>
      <c r="N45" s="56">
        <f t="shared" si="6"/>
        <v>6</v>
      </c>
      <c r="O45" s="56">
        <f t="shared" si="6"/>
        <v>7</v>
      </c>
      <c r="P45" s="56">
        <f t="shared" si="6"/>
        <v>8</v>
      </c>
      <c r="Q45" s="56">
        <f t="shared" si="6"/>
        <v>9</v>
      </c>
      <c r="R45" s="56">
        <f t="shared" si="6"/>
        <v>10</v>
      </c>
    </row>
    <row r="46" spans="4:18" x14ac:dyDescent="0.2">
      <c r="F46" t="str">
        <f>"PV of "&amp;F39&amp;" at Time 0"</f>
        <v>PV of Investment (Negative) Cash Flows at Time 0</v>
      </c>
      <c r="H46" s="34">
        <f>H39*H32</f>
        <v>-12000</v>
      </c>
      <c r="I46" s="34">
        <f t="shared" ref="I46:R47" si="7">I39*I32</f>
        <v>0</v>
      </c>
      <c r="J46" s="34">
        <f t="shared" si="7"/>
        <v>-637.75510204081627</v>
      </c>
      <c r="K46" s="34">
        <f t="shared" si="7"/>
        <v>0</v>
      </c>
      <c r="L46" s="34">
        <f t="shared" si="7"/>
        <v>-63.551807840483121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34">
        <f t="shared" si="7"/>
        <v>0</v>
      </c>
    </row>
    <row r="47" spans="4:18" x14ac:dyDescent="0.2">
      <c r="F47" t="str">
        <f>"PV of "&amp;F40&amp;" at Time "&amp;TEXT(MAX($45:$45),"#,##0")</f>
        <v>PV of Returns (Positive Cash Flows) at Time 10</v>
      </c>
      <c r="H47" s="34">
        <f>H40*H33</f>
        <v>0</v>
      </c>
      <c r="I47" s="34">
        <f t="shared" si="7"/>
        <v>7996.0185084177319</v>
      </c>
      <c r="J47" s="34">
        <f t="shared" si="7"/>
        <v>0</v>
      </c>
      <c r="K47" s="34">
        <f t="shared" si="7"/>
        <v>2399.3539762913288</v>
      </c>
      <c r="L47" s="34">
        <f t="shared" si="7"/>
        <v>0</v>
      </c>
      <c r="M47" s="34">
        <f t="shared" si="7"/>
        <v>2203.9921152000006</v>
      </c>
      <c r="N47" s="34">
        <f t="shared" si="7"/>
        <v>4081.4668800000009</v>
      </c>
      <c r="O47" s="34">
        <f t="shared" si="7"/>
        <v>4031.0784000000003</v>
      </c>
      <c r="P47" s="34">
        <f t="shared" si="7"/>
        <v>3965.76</v>
      </c>
      <c r="Q47" s="34">
        <f t="shared" si="7"/>
        <v>3888.0000000000005</v>
      </c>
      <c r="R47" s="34">
        <f t="shared" si="7"/>
        <v>3800</v>
      </c>
    </row>
    <row r="50" spans="3:18" ht="15" x14ac:dyDescent="0.25">
      <c r="D50" s="4" t="str">
        <f>"Restated "&amp;D36</f>
        <v>Restated Split of Cash Flows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3:18" x14ac:dyDescent="0.2"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3:18" x14ac:dyDescent="0.2">
      <c r="D52" s="51"/>
      <c r="E52" s="51"/>
      <c r="F52" s="51" t="str">
        <f>$F$20</f>
        <v>Time</v>
      </c>
      <c r="G52" s="51"/>
      <c r="H52" s="56">
        <f t="shared" ref="H52:R52" si="8">H$20</f>
        <v>0</v>
      </c>
      <c r="I52" s="56">
        <f t="shared" si="8"/>
        <v>1</v>
      </c>
      <c r="J52" s="56">
        <f t="shared" si="8"/>
        <v>2</v>
      </c>
      <c r="K52" s="56">
        <f t="shared" si="8"/>
        <v>3</v>
      </c>
      <c r="L52" s="56">
        <f t="shared" si="8"/>
        <v>4</v>
      </c>
      <c r="M52" s="56">
        <f t="shared" si="8"/>
        <v>5</v>
      </c>
      <c r="N52" s="56">
        <f t="shared" si="8"/>
        <v>6</v>
      </c>
      <c r="O52" s="56">
        <f t="shared" si="8"/>
        <v>7</v>
      </c>
      <c r="P52" s="56">
        <f t="shared" si="8"/>
        <v>8</v>
      </c>
      <c r="Q52" s="56">
        <f t="shared" si="8"/>
        <v>9</v>
      </c>
      <c r="R52" s="56">
        <f t="shared" si="8"/>
        <v>10</v>
      </c>
    </row>
    <row r="53" spans="3:18" x14ac:dyDescent="0.2">
      <c r="D53" s="51"/>
      <c r="E53" s="51"/>
      <c r="F53" s="51" t="str">
        <f>F46</f>
        <v>PV of Investment (Negative) Cash Flows at Time 0</v>
      </c>
      <c r="G53" s="51"/>
      <c r="H53" s="34">
        <f t="shared" ref="H53:R53" si="9">IF(H$52,,SUM($H46:$R46))</f>
        <v>-12701.306909881299</v>
      </c>
      <c r="I53" s="34">
        <f t="shared" si="9"/>
        <v>0</v>
      </c>
      <c r="J53" s="34">
        <f t="shared" si="9"/>
        <v>0</v>
      </c>
      <c r="K53" s="34">
        <f t="shared" si="9"/>
        <v>0</v>
      </c>
      <c r="L53" s="34">
        <f t="shared" si="9"/>
        <v>0</v>
      </c>
      <c r="M53" s="34">
        <f t="shared" si="9"/>
        <v>0</v>
      </c>
      <c r="N53" s="34">
        <f t="shared" si="9"/>
        <v>0</v>
      </c>
      <c r="O53" s="34">
        <f t="shared" si="9"/>
        <v>0</v>
      </c>
      <c r="P53" s="34">
        <f t="shared" si="9"/>
        <v>0</v>
      </c>
      <c r="Q53" s="34">
        <f t="shared" si="9"/>
        <v>0</v>
      </c>
      <c r="R53" s="34">
        <f t="shared" si="9"/>
        <v>0</v>
      </c>
    </row>
    <row r="54" spans="3:18" x14ac:dyDescent="0.2">
      <c r="D54" s="51"/>
      <c r="E54" s="51"/>
      <c r="F54" s="51" t="str">
        <f>F47</f>
        <v>PV of Returns (Positive Cash Flows) at Time 10</v>
      </c>
      <c r="G54" s="51"/>
      <c r="H54" s="34">
        <f t="shared" ref="H54:R54" si="10">IF(MAX($52:$52)-H$52,,SUM($H47:$R47))</f>
        <v>0</v>
      </c>
      <c r="I54" s="34">
        <f t="shared" si="10"/>
        <v>0</v>
      </c>
      <c r="J54" s="34">
        <f t="shared" si="10"/>
        <v>0</v>
      </c>
      <c r="K54" s="34">
        <f t="shared" si="10"/>
        <v>0</v>
      </c>
      <c r="L54" s="34">
        <f t="shared" si="10"/>
        <v>0</v>
      </c>
      <c r="M54" s="34">
        <f t="shared" si="10"/>
        <v>0</v>
      </c>
      <c r="N54" s="34">
        <f t="shared" si="10"/>
        <v>0</v>
      </c>
      <c r="O54" s="34">
        <f t="shared" si="10"/>
        <v>0</v>
      </c>
      <c r="P54" s="34">
        <f t="shared" si="10"/>
        <v>0</v>
      </c>
      <c r="Q54" s="34">
        <f t="shared" si="10"/>
        <v>0</v>
      </c>
      <c r="R54" s="34">
        <f t="shared" si="10"/>
        <v>32365.669879909066</v>
      </c>
    </row>
    <row r="55" spans="3:18" x14ac:dyDescent="0.2">
      <c r="F55" t="s">
        <v>104</v>
      </c>
      <c r="H55" s="34">
        <f>SUM(H53:H54)</f>
        <v>-12701.306909881299</v>
      </c>
      <c r="I55" s="34">
        <f t="shared" ref="I55:R55" si="11">SUM(I53:I54)</f>
        <v>0</v>
      </c>
      <c r="J55" s="34">
        <f t="shared" si="11"/>
        <v>0</v>
      </c>
      <c r="K55" s="34">
        <f t="shared" si="11"/>
        <v>0</v>
      </c>
      <c r="L55" s="34">
        <f t="shared" si="11"/>
        <v>0</v>
      </c>
      <c r="M55" s="34">
        <f t="shared" si="11"/>
        <v>0</v>
      </c>
      <c r="N55" s="34">
        <f t="shared" si="11"/>
        <v>0</v>
      </c>
      <c r="O55" s="34">
        <f t="shared" si="11"/>
        <v>0</v>
      </c>
      <c r="P55" s="34">
        <f t="shared" si="11"/>
        <v>0</v>
      </c>
      <c r="Q55" s="34">
        <f t="shared" si="11"/>
        <v>0</v>
      </c>
      <c r="R55" s="34">
        <f t="shared" si="11"/>
        <v>32365.669879909066</v>
      </c>
    </row>
    <row r="58" spans="3:18" ht="16.5" x14ac:dyDescent="0.25">
      <c r="C58" s="3" t="s">
        <v>105</v>
      </c>
    </row>
    <row r="60" spans="3:18" ht="15" x14ac:dyDescent="0.25">
      <c r="D60" s="4" t="str">
        <f>D18</f>
        <v>Cash Flows</v>
      </c>
    </row>
    <row r="62" spans="3:18" x14ac:dyDescent="0.2">
      <c r="F62" t="str">
        <f>F20</f>
        <v>Time</v>
      </c>
      <c r="H62" s="56">
        <f t="shared" ref="H62:R63" si="12">H20</f>
        <v>0</v>
      </c>
      <c r="I62" s="56">
        <f t="shared" si="12"/>
        <v>1</v>
      </c>
      <c r="J62" s="56">
        <f t="shared" si="12"/>
        <v>2</v>
      </c>
      <c r="K62" s="56">
        <f t="shared" si="12"/>
        <v>3</v>
      </c>
      <c r="L62" s="56">
        <f t="shared" si="12"/>
        <v>4</v>
      </c>
      <c r="M62" s="56">
        <f t="shared" si="12"/>
        <v>5</v>
      </c>
      <c r="N62" s="56">
        <f t="shared" si="12"/>
        <v>6</v>
      </c>
      <c r="O62" s="56">
        <f t="shared" si="12"/>
        <v>7</v>
      </c>
      <c r="P62" s="56">
        <f t="shared" si="12"/>
        <v>8</v>
      </c>
      <c r="Q62" s="56">
        <f t="shared" si="12"/>
        <v>9</v>
      </c>
      <c r="R62" s="56">
        <f t="shared" si="12"/>
        <v>10</v>
      </c>
    </row>
    <row r="63" spans="3:18" x14ac:dyDescent="0.2">
      <c r="F63" t="str">
        <f>F21</f>
        <v>Cash Flow</v>
      </c>
      <c r="H63" s="34">
        <f t="shared" si="12"/>
        <v>-12000</v>
      </c>
      <c r="I63" s="34">
        <f t="shared" si="12"/>
        <v>4000</v>
      </c>
      <c r="J63" s="34">
        <f t="shared" si="12"/>
        <v>-800</v>
      </c>
      <c r="K63" s="34">
        <f t="shared" si="12"/>
        <v>1400</v>
      </c>
      <c r="L63" s="34">
        <f t="shared" si="12"/>
        <v>-100</v>
      </c>
      <c r="M63" s="34">
        <f t="shared" si="12"/>
        <v>1500</v>
      </c>
      <c r="N63" s="34">
        <f t="shared" si="12"/>
        <v>3000</v>
      </c>
      <c r="O63" s="34">
        <f t="shared" si="12"/>
        <v>3200</v>
      </c>
      <c r="P63" s="34">
        <f t="shared" si="12"/>
        <v>3400</v>
      </c>
      <c r="Q63" s="34">
        <f t="shared" si="12"/>
        <v>3600</v>
      </c>
      <c r="R63" s="34">
        <f t="shared" si="12"/>
        <v>3800</v>
      </c>
    </row>
    <row r="64" spans="3:18" ht="12.75" thickBot="1" x14ac:dyDescent="0.25"/>
    <row r="65" spans="4:18" x14ac:dyDescent="0.2">
      <c r="F65" s="60" t="s">
        <v>97</v>
      </c>
      <c r="G65" s="61">
        <f>IRR(H63:R63)</f>
        <v>0.11278667912664586</v>
      </c>
    </row>
    <row r="66" spans="4:18" ht="12.75" thickBot="1" x14ac:dyDescent="0.25">
      <c r="F66" s="62" t="s">
        <v>98</v>
      </c>
      <c r="G66" s="63">
        <f>MIRR(H63:R63,Finance_Rate,Reinvestment_Rate)</f>
        <v>9.8053799377737727E-2</v>
      </c>
    </row>
    <row r="69" spans="4:18" ht="15" x14ac:dyDescent="0.25">
      <c r="D69" s="4" t="s">
        <v>106</v>
      </c>
    </row>
    <row r="71" spans="4:18" x14ac:dyDescent="0.2">
      <c r="F71" t="str">
        <f>$F$20</f>
        <v>Time</v>
      </c>
      <c r="H71" s="56">
        <f t="shared" ref="H71:R71" si="13">H$20</f>
        <v>0</v>
      </c>
      <c r="I71" s="56">
        <f t="shared" si="13"/>
        <v>1</v>
      </c>
      <c r="J71" s="56">
        <f t="shared" si="13"/>
        <v>2</v>
      </c>
      <c r="K71" s="56">
        <f t="shared" si="13"/>
        <v>3</v>
      </c>
      <c r="L71" s="56">
        <f t="shared" si="13"/>
        <v>4</v>
      </c>
      <c r="M71" s="56">
        <f t="shared" si="13"/>
        <v>5</v>
      </c>
      <c r="N71" s="56">
        <f t="shared" si="13"/>
        <v>6</v>
      </c>
      <c r="O71" s="56">
        <f t="shared" si="13"/>
        <v>7</v>
      </c>
      <c r="P71" s="56">
        <f t="shared" si="13"/>
        <v>8</v>
      </c>
      <c r="Q71" s="56">
        <f t="shared" si="13"/>
        <v>9</v>
      </c>
      <c r="R71" s="56">
        <f t="shared" si="13"/>
        <v>10</v>
      </c>
    </row>
    <row r="72" spans="4:18" x14ac:dyDescent="0.2">
      <c r="F72" t="str">
        <f>F55</f>
        <v>Aggregate Cash Flows</v>
      </c>
      <c r="H72" s="34">
        <f>H55</f>
        <v>-12701.306909881299</v>
      </c>
      <c r="I72" s="34">
        <f t="shared" ref="I72:R72" si="14">I55</f>
        <v>0</v>
      </c>
      <c r="J72" s="34">
        <f t="shared" si="14"/>
        <v>0</v>
      </c>
      <c r="K72" s="34">
        <f t="shared" si="14"/>
        <v>0</v>
      </c>
      <c r="L72" s="34">
        <f t="shared" si="14"/>
        <v>0</v>
      </c>
      <c r="M72" s="34">
        <f t="shared" si="14"/>
        <v>0</v>
      </c>
      <c r="N72" s="34">
        <f t="shared" si="14"/>
        <v>0</v>
      </c>
      <c r="O72" s="34">
        <f t="shared" si="14"/>
        <v>0</v>
      </c>
      <c r="P72" s="34">
        <f t="shared" si="14"/>
        <v>0</v>
      </c>
      <c r="Q72" s="34">
        <f t="shared" si="14"/>
        <v>0</v>
      </c>
      <c r="R72" s="34">
        <f t="shared" si="14"/>
        <v>32365.669879909066</v>
      </c>
    </row>
    <row r="73" spans="4:18" ht="12.75" thickBot="1" x14ac:dyDescent="0.25"/>
    <row r="74" spans="4:18" x14ac:dyDescent="0.2">
      <c r="F74" s="60" t="s">
        <v>97</v>
      </c>
      <c r="G74" s="61">
        <f>IRR(H72:R72)</f>
        <v>9.8053799377737727E-2</v>
      </c>
    </row>
    <row r="75" spans="4:18" x14ac:dyDescent="0.2">
      <c r="F75" s="64" t="s">
        <v>98</v>
      </c>
      <c r="G75" s="65">
        <f>MIRR(H72:R72,Finance_Rate,Reinvestment_Rate)</f>
        <v>9.8053799377737727E-2</v>
      </c>
    </row>
    <row r="76" spans="4:18" ht="12.75" thickBot="1" x14ac:dyDescent="0.25">
      <c r="F76" s="62" t="s">
        <v>107</v>
      </c>
      <c r="G76" s="63">
        <f>IF(H72&lt;0,(R72/-H72)^(1/MAX($71:$71))-1,)</f>
        <v>9.8053799377737727E-2</v>
      </c>
    </row>
    <row r="79" spans="4:18" ht="15" x14ac:dyDescent="0.25">
      <c r="D79" s="4" t="s">
        <v>108</v>
      </c>
    </row>
    <row r="81" spans="4:18" x14ac:dyDescent="0.2">
      <c r="F81" t="str">
        <f>$F$20</f>
        <v>Time</v>
      </c>
      <c r="H81" s="56">
        <f t="shared" ref="H81:R81" si="15">H$20</f>
        <v>0</v>
      </c>
      <c r="I81" s="56">
        <f t="shared" si="15"/>
        <v>1</v>
      </c>
      <c r="J81" s="56">
        <f t="shared" si="15"/>
        <v>2</v>
      </c>
      <c r="K81" s="56">
        <f t="shared" si="15"/>
        <v>3</v>
      </c>
      <c r="L81" s="56">
        <f t="shared" si="15"/>
        <v>4</v>
      </c>
      <c r="M81" s="56">
        <f t="shared" si="15"/>
        <v>5</v>
      </c>
      <c r="N81" s="56">
        <f t="shared" si="15"/>
        <v>6</v>
      </c>
      <c r="O81" s="56">
        <f t="shared" si="15"/>
        <v>7</v>
      </c>
      <c r="P81" s="56">
        <f t="shared" si="15"/>
        <v>8</v>
      </c>
      <c r="Q81" s="56">
        <f t="shared" si="15"/>
        <v>9</v>
      </c>
      <c r="R81" s="56">
        <f t="shared" si="15"/>
        <v>10</v>
      </c>
    </row>
    <row r="82" spans="4:18" x14ac:dyDescent="0.2">
      <c r="F82" t="str">
        <f>F53</f>
        <v>PV of Investment (Negative) Cash Flows at Time 0</v>
      </c>
      <c r="H82" s="34">
        <f t="shared" ref="H82:R82" si="16">H53</f>
        <v>-12701.306909881299</v>
      </c>
      <c r="I82" s="34">
        <f t="shared" si="16"/>
        <v>0</v>
      </c>
      <c r="J82" s="34">
        <f t="shared" si="16"/>
        <v>0</v>
      </c>
      <c r="K82" s="34">
        <f t="shared" si="16"/>
        <v>0</v>
      </c>
      <c r="L82" s="34">
        <f t="shared" si="16"/>
        <v>0</v>
      </c>
      <c r="M82" s="34">
        <f t="shared" si="16"/>
        <v>0</v>
      </c>
      <c r="N82" s="34">
        <f t="shared" si="16"/>
        <v>0</v>
      </c>
      <c r="O82" s="34">
        <f t="shared" si="16"/>
        <v>0</v>
      </c>
      <c r="P82" s="34">
        <f t="shared" si="16"/>
        <v>0</v>
      </c>
      <c r="Q82" s="34">
        <f t="shared" si="16"/>
        <v>0</v>
      </c>
      <c r="R82" s="34">
        <f t="shared" si="16"/>
        <v>0</v>
      </c>
    </row>
    <row r="83" spans="4:18" x14ac:dyDescent="0.2">
      <c r="F83" t="str">
        <f>F40</f>
        <v>Returns (Positive Cash Flows)</v>
      </c>
      <c r="H83" s="34">
        <f t="shared" ref="H83:R83" si="17">H40</f>
        <v>0</v>
      </c>
      <c r="I83" s="34">
        <f t="shared" si="17"/>
        <v>4000</v>
      </c>
      <c r="J83" s="34">
        <f t="shared" si="17"/>
        <v>0</v>
      </c>
      <c r="K83" s="34">
        <f t="shared" si="17"/>
        <v>1400</v>
      </c>
      <c r="L83" s="34">
        <f t="shared" si="17"/>
        <v>0</v>
      </c>
      <c r="M83" s="34">
        <f t="shared" si="17"/>
        <v>1500</v>
      </c>
      <c r="N83" s="34">
        <f t="shared" si="17"/>
        <v>3000</v>
      </c>
      <c r="O83" s="34">
        <f t="shared" si="17"/>
        <v>3200</v>
      </c>
      <c r="P83" s="34">
        <f t="shared" si="17"/>
        <v>3400</v>
      </c>
      <c r="Q83" s="34">
        <f t="shared" si="17"/>
        <v>3600</v>
      </c>
      <c r="R83" s="34">
        <f t="shared" si="17"/>
        <v>3800</v>
      </c>
    </row>
    <row r="84" spans="4:18" x14ac:dyDescent="0.2">
      <c r="F84" t="s">
        <v>109</v>
      </c>
      <c r="H84" s="59">
        <f>SUM(H82:H83)</f>
        <v>-12701.306909881299</v>
      </c>
      <c r="I84" s="59">
        <f t="shared" ref="I84:R84" si="18">SUM(I82:I83)</f>
        <v>4000</v>
      </c>
      <c r="J84" s="59">
        <f t="shared" si="18"/>
        <v>0</v>
      </c>
      <c r="K84" s="59">
        <f t="shared" si="18"/>
        <v>1400</v>
      </c>
      <c r="L84" s="59">
        <f t="shared" si="18"/>
        <v>0</v>
      </c>
      <c r="M84" s="59">
        <f t="shared" si="18"/>
        <v>1500</v>
      </c>
      <c r="N84" s="59">
        <f t="shared" si="18"/>
        <v>3000</v>
      </c>
      <c r="O84" s="59">
        <f t="shared" si="18"/>
        <v>3200</v>
      </c>
      <c r="P84" s="59">
        <f t="shared" si="18"/>
        <v>3400</v>
      </c>
      <c r="Q84" s="59">
        <f t="shared" si="18"/>
        <v>3600</v>
      </c>
      <c r="R84" s="59">
        <f t="shared" si="18"/>
        <v>3800</v>
      </c>
    </row>
    <row r="85" spans="4:18" ht="12.75" thickBot="1" x14ac:dyDescent="0.25"/>
    <row r="86" spans="4:18" x14ac:dyDescent="0.2">
      <c r="F86" s="60" t="s">
        <v>97</v>
      </c>
      <c r="G86" s="61">
        <f>IRR(H84:R84)</f>
        <v>0.11294945663745004</v>
      </c>
    </row>
    <row r="87" spans="4:18" ht="12.75" thickBot="1" x14ac:dyDescent="0.25">
      <c r="F87" s="62" t="s">
        <v>98</v>
      </c>
      <c r="G87" s="63">
        <f>MIRR(H84:R84,Finance_Rate,Reinvestment_Rate)</f>
        <v>9.8053799377737727E-2</v>
      </c>
    </row>
    <row r="90" spans="4:18" ht="15" x14ac:dyDescent="0.25">
      <c r="D90" s="4" t="s">
        <v>110</v>
      </c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</row>
    <row r="91" spans="4:18" x14ac:dyDescent="0.2"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4:18" x14ac:dyDescent="0.2">
      <c r="D92" s="51"/>
      <c r="E92" s="51"/>
      <c r="F92" s="51" t="str">
        <f>$F$20</f>
        <v>Time</v>
      </c>
      <c r="G92" s="51"/>
      <c r="H92" s="56">
        <f t="shared" ref="H92:R92" si="19">H$20</f>
        <v>0</v>
      </c>
      <c r="I92" s="56">
        <f t="shared" si="19"/>
        <v>1</v>
      </c>
      <c r="J92" s="56">
        <f t="shared" si="19"/>
        <v>2</v>
      </c>
      <c r="K92" s="56">
        <f t="shared" si="19"/>
        <v>3</v>
      </c>
      <c r="L92" s="56">
        <f t="shared" si="19"/>
        <v>4</v>
      </c>
      <c r="M92" s="56">
        <f t="shared" si="19"/>
        <v>5</v>
      </c>
      <c r="N92" s="56">
        <f t="shared" si="19"/>
        <v>6</v>
      </c>
      <c r="O92" s="56">
        <f t="shared" si="19"/>
        <v>7</v>
      </c>
      <c r="P92" s="56">
        <f t="shared" si="19"/>
        <v>8</v>
      </c>
      <c r="Q92" s="56">
        <f t="shared" si="19"/>
        <v>9</v>
      </c>
      <c r="R92" s="56">
        <f t="shared" si="19"/>
        <v>10</v>
      </c>
    </row>
    <row r="93" spans="4:18" x14ac:dyDescent="0.2">
      <c r="D93" s="51"/>
      <c r="E93" s="51"/>
      <c r="F93" s="51" t="str">
        <f>F39</f>
        <v>Investment (Negative) Cash Flows</v>
      </c>
      <c r="G93" s="51"/>
      <c r="H93" s="34">
        <f t="shared" ref="H93:R93" si="20">H39</f>
        <v>-12000</v>
      </c>
      <c r="I93" s="34">
        <f t="shared" si="20"/>
        <v>0</v>
      </c>
      <c r="J93" s="34">
        <f t="shared" si="20"/>
        <v>-800</v>
      </c>
      <c r="K93" s="34">
        <f t="shared" si="20"/>
        <v>0</v>
      </c>
      <c r="L93" s="34">
        <f t="shared" si="20"/>
        <v>-100</v>
      </c>
      <c r="M93" s="34">
        <f t="shared" si="20"/>
        <v>0</v>
      </c>
      <c r="N93" s="34">
        <f t="shared" si="20"/>
        <v>0</v>
      </c>
      <c r="O93" s="34">
        <f t="shared" si="20"/>
        <v>0</v>
      </c>
      <c r="P93" s="34">
        <f t="shared" si="20"/>
        <v>0</v>
      </c>
      <c r="Q93" s="34">
        <f t="shared" si="20"/>
        <v>0</v>
      </c>
      <c r="R93" s="34">
        <f t="shared" si="20"/>
        <v>0</v>
      </c>
    </row>
    <row r="94" spans="4:18" x14ac:dyDescent="0.2">
      <c r="D94" s="51"/>
      <c r="E94" s="51"/>
      <c r="F94" s="51" t="str">
        <f>F54</f>
        <v>PV of Returns (Positive Cash Flows) at Time 10</v>
      </c>
      <c r="G94" s="51"/>
      <c r="H94" s="34">
        <f t="shared" ref="H94:R94" si="21">H54</f>
        <v>0</v>
      </c>
      <c r="I94" s="34">
        <f t="shared" si="21"/>
        <v>0</v>
      </c>
      <c r="J94" s="34">
        <f t="shared" si="21"/>
        <v>0</v>
      </c>
      <c r="K94" s="34">
        <f t="shared" si="21"/>
        <v>0</v>
      </c>
      <c r="L94" s="34">
        <f t="shared" si="21"/>
        <v>0</v>
      </c>
      <c r="M94" s="34">
        <f t="shared" si="21"/>
        <v>0</v>
      </c>
      <c r="N94" s="34">
        <f t="shared" si="21"/>
        <v>0</v>
      </c>
      <c r="O94" s="34">
        <f t="shared" si="21"/>
        <v>0</v>
      </c>
      <c r="P94" s="34">
        <f t="shared" si="21"/>
        <v>0</v>
      </c>
      <c r="Q94" s="34">
        <f t="shared" si="21"/>
        <v>0</v>
      </c>
      <c r="R94" s="34">
        <f t="shared" si="21"/>
        <v>32365.669879909066</v>
      </c>
    </row>
    <row r="95" spans="4:18" x14ac:dyDescent="0.2">
      <c r="D95" s="51"/>
      <c r="E95" s="51"/>
      <c r="F95" s="51" t="s">
        <v>109</v>
      </c>
      <c r="G95" s="51"/>
      <c r="H95" s="59">
        <f t="shared" ref="H95:R95" si="22">SUM(H93:H94)</f>
        <v>-12000</v>
      </c>
      <c r="I95" s="59">
        <f t="shared" si="22"/>
        <v>0</v>
      </c>
      <c r="J95" s="59">
        <f t="shared" si="22"/>
        <v>-800</v>
      </c>
      <c r="K95" s="59">
        <f t="shared" si="22"/>
        <v>0</v>
      </c>
      <c r="L95" s="59">
        <f t="shared" si="22"/>
        <v>-100</v>
      </c>
      <c r="M95" s="59">
        <f t="shared" si="22"/>
        <v>0</v>
      </c>
      <c r="N95" s="59">
        <f t="shared" si="22"/>
        <v>0</v>
      </c>
      <c r="O95" s="59">
        <f t="shared" si="22"/>
        <v>0</v>
      </c>
      <c r="P95" s="59">
        <f t="shared" si="22"/>
        <v>0</v>
      </c>
      <c r="Q95" s="59">
        <f t="shared" si="22"/>
        <v>0</v>
      </c>
      <c r="R95" s="59">
        <f t="shared" si="22"/>
        <v>32365.669879909066</v>
      </c>
    </row>
    <row r="96" spans="4:18" ht="12.75" thickBot="1" x14ac:dyDescent="0.25"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  <row r="97" spans="4:18" x14ac:dyDescent="0.2">
      <c r="D97" s="51"/>
      <c r="E97" s="51"/>
      <c r="F97" s="60" t="s">
        <v>97</v>
      </c>
      <c r="G97" s="61">
        <f>IRR(H95:R95)</f>
        <v>9.7782896652466089E-2</v>
      </c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4:18" ht="12.75" thickBot="1" x14ac:dyDescent="0.25">
      <c r="D98" s="51"/>
      <c r="E98" s="51"/>
      <c r="F98" s="62" t="s">
        <v>98</v>
      </c>
      <c r="G98" s="63">
        <f>MIRR(H95:R95,Finance_Rate,Reinvestment_Rate)</f>
        <v>9.8053799377737727E-2</v>
      </c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</row>
    <row r="99" spans="4:18" x14ac:dyDescent="0.2"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</row>
  </sheetData>
  <mergeCells count="1">
    <mergeCell ref="A3:E3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1513ACDA-7DC9-415D-B3DE-C6F663E255C2}"/>
    <hyperlink ref="A3" location="HL_Navigator" display="Navigator" xr:uid="{6EDA54A4-87AB-46F6-BB30-461041844EF0}"/>
    <hyperlink ref="I4" location="Overall_Error_Check" tooltip="Go to Overall Error Check" display="Overall_Error_Check" xr:uid="{C5C043AA-CA6D-463C-BD45-1F6D446D8D9F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16" t="str">
        <f>Model_Name</f>
        <v>Modified Internal Rate of Return</v>
      </c>
    </row>
    <row r="3" spans="1:11" x14ac:dyDescent="0.2">
      <c r="A3" s="68" t="s">
        <v>1</v>
      </c>
      <c r="B3" s="68"/>
      <c r="C3" s="68"/>
      <c r="D3" s="68"/>
      <c r="E3" s="68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1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I17">
    <cfRule type="cellIs" dxfId="5" priority="5" operator="notEqual">
      <formula>0</formula>
    </cfRule>
  </conditionalFormatting>
  <conditionalFormatting sqref="I12">
    <cfRule type="cellIs" dxfId="4" priority="4" operator="notEqual">
      <formula>0</formula>
    </cfRule>
  </conditionalFormatting>
  <conditionalFormatting sqref="I12">
    <cfRule type="cellIs" dxfId="3" priority="3" operator="notEqual">
      <formula>0</formula>
    </cfRule>
  </conditionalFormatting>
  <conditionalFormatting sqref="F4">
    <cfRule type="cellIs" dxfId="2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2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customWidth="1"/>
    <col min="6" max="6" width="11.140625" customWidth="1"/>
    <col min="7" max="7" width="27" customWidth="1"/>
    <col min="8" max="8" width="21.5703125" customWidth="1"/>
    <col min="9" max="9" width="24.42578125" customWidth="1"/>
    <col min="10" max="10" width="30.28515625" customWidth="1"/>
    <col min="11" max="11" width="26.7109375" customWidth="1"/>
  </cols>
  <sheetData>
    <row r="1" spans="1:12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Change Log</v>
      </c>
      <c r="I1" s="49"/>
      <c r="J1" s="49"/>
      <c r="K1" s="11"/>
    </row>
    <row r="2" spans="1:12" ht="18" x14ac:dyDescent="0.25">
      <c r="A2" s="16" t="str">
        <f>Model_Name</f>
        <v>Modified Internal Rate of Return</v>
      </c>
    </row>
    <row r="3" spans="1:12" x14ac:dyDescent="0.2">
      <c r="A3" s="68" t="s">
        <v>1</v>
      </c>
      <c r="B3" s="68"/>
      <c r="C3" s="68"/>
      <c r="D3" s="68"/>
      <c r="E3" s="68"/>
    </row>
    <row r="4" spans="1:12" ht="14.25" x14ac:dyDescent="0.2">
      <c r="B4" t="s">
        <v>2</v>
      </c>
      <c r="F4" s="1">
        <f>Overall_Error_Check</f>
        <v>0</v>
      </c>
    </row>
    <row r="5" spans="1:12" x14ac:dyDescent="0.2">
      <c r="A5" s="11"/>
    </row>
    <row r="6" spans="1:12" ht="16.5" thickBot="1" x14ac:dyDescent="0.3">
      <c r="B6" s="41">
        <f>MAX($B$5:$B5)+1</f>
        <v>1</v>
      </c>
      <c r="C6" s="2" t="str">
        <f ca="1">A1</f>
        <v>Change Log</v>
      </c>
      <c r="D6" s="2"/>
      <c r="E6" s="2"/>
      <c r="F6" s="2"/>
      <c r="G6" s="2"/>
      <c r="H6" s="2"/>
      <c r="I6" s="2"/>
      <c r="J6" s="2"/>
      <c r="K6" s="2"/>
      <c r="L6" s="2"/>
    </row>
    <row r="7" spans="1:12" ht="12.75" outlineLevel="1" thickTop="1" x14ac:dyDescent="0.2"/>
    <row r="8" spans="1:12" ht="16.5" outlineLevel="1" x14ac:dyDescent="0.25">
      <c r="C8" s="3" t="s">
        <v>77</v>
      </c>
    </row>
    <row r="10" spans="1:12" x14ac:dyDescent="0.2">
      <c r="F10" s="13" t="s">
        <v>62</v>
      </c>
      <c r="G10" s="13" t="s">
        <v>73</v>
      </c>
      <c r="H10" s="13" t="s">
        <v>74</v>
      </c>
      <c r="I10" s="13" t="s">
        <v>75</v>
      </c>
      <c r="J10" s="13" t="s">
        <v>76</v>
      </c>
      <c r="K10" s="13" t="s">
        <v>79</v>
      </c>
    </row>
    <row r="11" spans="1:12" x14ac:dyDescent="0.2">
      <c r="F11" s="37">
        <v>41415</v>
      </c>
      <c r="G11" t="s">
        <v>82</v>
      </c>
      <c r="H11" t="s">
        <v>78</v>
      </c>
      <c r="I11" t="s">
        <v>72</v>
      </c>
      <c r="J11" s="47" t="s">
        <v>80</v>
      </c>
      <c r="K11" t="s">
        <v>81</v>
      </c>
    </row>
    <row r="12" spans="1:12" x14ac:dyDescent="0.2">
      <c r="F12" s="37">
        <v>41415</v>
      </c>
      <c r="G12" t="s">
        <v>82</v>
      </c>
      <c r="H12" t="s">
        <v>83</v>
      </c>
      <c r="I12" t="s">
        <v>71</v>
      </c>
      <c r="J12" s="47" t="s">
        <v>85</v>
      </c>
      <c r="K12" t="s">
        <v>81</v>
      </c>
    </row>
    <row r="13" spans="1:12" x14ac:dyDescent="0.2">
      <c r="F13" s="37">
        <v>41415</v>
      </c>
      <c r="G13" t="s">
        <v>82</v>
      </c>
      <c r="H13" t="s">
        <v>84</v>
      </c>
      <c r="I13" t="s">
        <v>1</v>
      </c>
      <c r="J13" s="47" t="s">
        <v>86</v>
      </c>
      <c r="K13" t="s">
        <v>87</v>
      </c>
    </row>
    <row r="14" spans="1:12" x14ac:dyDescent="0.2">
      <c r="F14" s="37"/>
    </row>
    <row r="15" spans="1:12" x14ac:dyDescent="0.2">
      <c r="F15" s="37"/>
    </row>
    <row r="16" spans="1:12" x14ac:dyDescent="0.2">
      <c r="F16" s="37"/>
    </row>
    <row r="17" spans="6:6" x14ac:dyDescent="0.2">
      <c r="F17" s="37"/>
    </row>
    <row r="18" spans="6:6" x14ac:dyDescent="0.2">
      <c r="F18" s="37"/>
    </row>
    <row r="19" spans="6:6" x14ac:dyDescent="0.2">
      <c r="F19" s="37"/>
    </row>
    <row r="20" spans="6:6" x14ac:dyDescent="0.2">
      <c r="F20" s="37"/>
    </row>
    <row r="21" spans="6:6" x14ac:dyDescent="0.2">
      <c r="F21" s="37"/>
    </row>
    <row r="22" spans="6:6" x14ac:dyDescent="0.2">
      <c r="F22" s="37"/>
    </row>
  </sheetData>
  <mergeCells count="1">
    <mergeCell ref="A3:E3"/>
  </mergeCells>
  <conditionalFormatting sqref="F4">
    <cfRule type="cellIs" dxfId="1" priority="1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MIRR Examples</vt:lpstr>
      <vt:lpstr>Error Checks</vt:lpstr>
      <vt:lpstr>Change Log</vt:lpstr>
      <vt:lpstr>Client_Name</vt:lpstr>
      <vt:lpstr>Days_in_Year</vt:lpstr>
      <vt:lpstr>Finance_Rate</vt:lpstr>
      <vt:lpstr>Guess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Reinvestment_Rate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2020-05-26T17:31:38Z</dcterms:modified>
</cp:coreProperties>
</file>