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im Heng\Dropbox\SumProduct\Training\Financial Modelling Book 2\Final screenshots and files\Chapter 07 - Valuations\"/>
    </mc:Choice>
  </mc:AlternateContent>
  <xr:revisionPtr revIDLastSave="0" documentId="13_ncr:1_{FF4B56FC-A818-4AC5-8830-3CB423B37F5B}" xr6:coauthVersionLast="45" xr6:coauthVersionMax="45" xr10:uidLastSave="{00000000-0000-0000-0000-000000000000}"/>
  <bookViews>
    <workbookView xWindow="-120" yWindow="-120" windowWidth="29040" windowHeight="15840" tabRatio="760" xr2:uid="{00000000-000D-0000-FFFF-FFFF00000000}"/>
  </bookViews>
  <sheets>
    <sheet name="Cover" sheetId="1" r:id="rId1"/>
    <sheet name="Navigator" sheetId="3" r:id="rId2"/>
    <sheet name="Style Guide" sheetId="4" r:id="rId3"/>
    <sheet name="Model Parameters" sheetId="2" r:id="rId4"/>
    <sheet name="MIRR Examples" sheetId="12" r:id="rId5"/>
    <sheet name="Error Checks" sheetId="5" r:id="rId6"/>
    <sheet name="Change Log" sheetId="9" r:id="rId7"/>
  </sheets>
  <definedNames>
    <definedName name="Client_Name">'Model Parameters'!$G$12</definedName>
    <definedName name="Days_in_Year">'Model Parameters'!$G$19</definedName>
    <definedName name="Example_Reporting_Month">#REF!</definedName>
    <definedName name="Finance_Rate">'MIRR Examples'!$G$12</definedName>
    <definedName name="Guess">'MIRR Examples'!$G$15</definedName>
    <definedName name="HL_1">Cover!$A$3</definedName>
    <definedName name="HL_3">'Style Guide'!$A$3</definedName>
    <definedName name="HL_4">'Model Parameters'!$A$3</definedName>
    <definedName name="HL_5">'MIRR Examples'!$A$3</definedName>
    <definedName name="HL_6">'Error Checks'!$A$3</definedName>
    <definedName name="HL_7">'Change Log'!$A$3</definedName>
    <definedName name="HL_Model_Parameters">'Model Parameters'!$A$5</definedName>
    <definedName name="HL_Navigator">Navigator!$A$1</definedName>
    <definedName name="Model_Name">'Model Parameters'!$G$11</definedName>
    <definedName name="Months_in_Half_Yr">'Model Parameters'!$G$22</definedName>
    <definedName name="Months_in_Month">'Model Parameters'!$G$20</definedName>
    <definedName name="Months_in_Quarter">'Model Parameters'!$G$21</definedName>
    <definedName name="Months_in_Year">'Model Parameters'!$G$23</definedName>
    <definedName name="Overall_Error_Check">'Error Checks'!$I$17</definedName>
    <definedName name="Quarters_in_Year">'Model Parameters'!$G$24</definedName>
    <definedName name="Reinvestment_Rate">'MIRR Examples'!$G$13</definedName>
    <definedName name="Rounding_Accuracy">'Model Parameters'!$G$26</definedName>
    <definedName name="Thousand">'Model Parameters'!$G$31</definedName>
    <definedName name="Very_Large_Number">'Model Parameters'!$G$28</definedName>
    <definedName name="Very_Small_Number">'Model Parameters'!$G$29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12" l="1"/>
  <c r="A1" i="12" l="1"/>
  <c r="F93" i="12"/>
  <c r="R92" i="12"/>
  <c r="Q92" i="12"/>
  <c r="P92" i="12"/>
  <c r="O92" i="12"/>
  <c r="N92" i="12"/>
  <c r="M92" i="12"/>
  <c r="L92" i="12"/>
  <c r="K92" i="12"/>
  <c r="J92" i="12"/>
  <c r="I92" i="12"/>
  <c r="H92" i="12"/>
  <c r="F92" i="12"/>
  <c r="F83" i="12"/>
  <c r="R81" i="12"/>
  <c r="Q81" i="12"/>
  <c r="P81" i="12"/>
  <c r="O81" i="12"/>
  <c r="N81" i="12"/>
  <c r="M81" i="12"/>
  <c r="L81" i="12"/>
  <c r="K81" i="12"/>
  <c r="J81" i="12"/>
  <c r="I81" i="12"/>
  <c r="H81" i="12"/>
  <c r="F81" i="12"/>
  <c r="F72" i="12"/>
  <c r="R71" i="12"/>
  <c r="Q71" i="12"/>
  <c r="P71" i="12"/>
  <c r="O71" i="12"/>
  <c r="N71" i="12"/>
  <c r="M71" i="12"/>
  <c r="L71" i="12"/>
  <c r="K71" i="12"/>
  <c r="J71" i="12"/>
  <c r="I71" i="12"/>
  <c r="H71" i="12"/>
  <c r="F71" i="12"/>
  <c r="R63" i="12"/>
  <c r="Q63" i="12"/>
  <c r="P63" i="12"/>
  <c r="O63" i="12"/>
  <c r="N63" i="12"/>
  <c r="M63" i="12"/>
  <c r="L63" i="12"/>
  <c r="K63" i="12"/>
  <c r="J63" i="12"/>
  <c r="I63" i="12"/>
  <c r="H63" i="12"/>
  <c r="F63" i="12"/>
  <c r="R62" i="12"/>
  <c r="Q62" i="12"/>
  <c r="P62" i="12"/>
  <c r="O62" i="12"/>
  <c r="N62" i="12"/>
  <c r="M62" i="12"/>
  <c r="L62" i="12"/>
  <c r="K62" i="12"/>
  <c r="J62" i="12"/>
  <c r="I62" i="12"/>
  <c r="H62" i="12"/>
  <c r="F62" i="12"/>
  <c r="D60" i="12"/>
  <c r="R52" i="12"/>
  <c r="Q52" i="12"/>
  <c r="P52" i="12"/>
  <c r="O52" i="12"/>
  <c r="N52" i="12"/>
  <c r="N53" i="12" s="1"/>
  <c r="M52" i="12"/>
  <c r="L52" i="12"/>
  <c r="L53" i="12" s="1"/>
  <c r="K52" i="12"/>
  <c r="J52" i="12"/>
  <c r="I52" i="12"/>
  <c r="H52" i="12"/>
  <c r="F52" i="12"/>
  <c r="D50" i="12"/>
  <c r="F46" i="12"/>
  <c r="F53" i="12" s="1"/>
  <c r="F82" i="12" s="1"/>
  <c r="R45" i="12"/>
  <c r="Q45" i="12"/>
  <c r="P45" i="12"/>
  <c r="O45" i="12"/>
  <c r="N45" i="12"/>
  <c r="M45" i="12"/>
  <c r="L45" i="12"/>
  <c r="K45" i="12"/>
  <c r="J45" i="12"/>
  <c r="I45" i="12"/>
  <c r="H45" i="12"/>
  <c r="F45" i="12"/>
  <c r="D43" i="12"/>
  <c r="R40" i="12"/>
  <c r="R83" i="12" s="1"/>
  <c r="Q40" i="12"/>
  <c r="Q83" i="12" s="1"/>
  <c r="P40" i="12"/>
  <c r="P83" i="12" s="1"/>
  <c r="O40" i="12"/>
  <c r="O83" i="12" s="1"/>
  <c r="N40" i="12"/>
  <c r="M40" i="12"/>
  <c r="M83" i="12" s="1"/>
  <c r="L40" i="12"/>
  <c r="K40" i="12"/>
  <c r="J40" i="12"/>
  <c r="I40" i="12"/>
  <c r="I83" i="12" s="1"/>
  <c r="H40" i="12"/>
  <c r="H83" i="12" s="1"/>
  <c r="R39" i="12"/>
  <c r="Q39" i="12"/>
  <c r="Q93" i="12" s="1"/>
  <c r="P39" i="12"/>
  <c r="P93" i="12" s="1"/>
  <c r="O39" i="12"/>
  <c r="N39" i="12"/>
  <c r="M39" i="12"/>
  <c r="L39" i="12"/>
  <c r="L93" i="12" s="1"/>
  <c r="K39" i="12"/>
  <c r="J39" i="12"/>
  <c r="I39" i="12"/>
  <c r="H39" i="12"/>
  <c r="H93" i="12" s="1"/>
  <c r="R38" i="12"/>
  <c r="Q38" i="12"/>
  <c r="P38" i="12"/>
  <c r="O38" i="12"/>
  <c r="N38" i="12"/>
  <c r="M38" i="12"/>
  <c r="L38" i="12"/>
  <c r="K38" i="12"/>
  <c r="J38" i="12"/>
  <c r="I38" i="12"/>
  <c r="H38" i="12"/>
  <c r="F38" i="12"/>
  <c r="F33" i="12"/>
  <c r="F32" i="12"/>
  <c r="R31" i="12"/>
  <c r="R32" i="12" s="1"/>
  <c r="Q31" i="12"/>
  <c r="P31" i="12"/>
  <c r="O31" i="12"/>
  <c r="O32" i="12" s="1"/>
  <c r="N31" i="12"/>
  <c r="N32" i="12" s="1"/>
  <c r="M31" i="12"/>
  <c r="L31" i="12"/>
  <c r="K31" i="12"/>
  <c r="J31" i="12"/>
  <c r="I31" i="12"/>
  <c r="I32" i="12" s="1"/>
  <c r="H31" i="12"/>
  <c r="F31" i="12"/>
  <c r="G24" i="12"/>
  <c r="G23" i="12"/>
  <c r="G66" i="12" l="1"/>
  <c r="L54" i="12"/>
  <c r="L94" i="12" s="1"/>
  <c r="L95" i="12" s="1"/>
  <c r="M33" i="12"/>
  <c r="M47" i="12" s="1"/>
  <c r="J54" i="12"/>
  <c r="J94" i="12" s="1"/>
  <c r="O54" i="12"/>
  <c r="O94" i="12" s="1"/>
  <c r="J33" i="12"/>
  <c r="J47" i="12" s="1"/>
  <c r="K33" i="12"/>
  <c r="K47" i="12" s="1"/>
  <c r="L33" i="12"/>
  <c r="L47" i="12" s="1"/>
  <c r="H54" i="12"/>
  <c r="H94" i="12" s="1"/>
  <c r="H95" i="12" s="1"/>
  <c r="I54" i="12"/>
  <c r="I94" i="12" s="1"/>
  <c r="G65" i="12"/>
  <c r="P33" i="12"/>
  <c r="P47" i="12" s="1"/>
  <c r="Q33" i="12"/>
  <c r="Q47" i="12" s="1"/>
  <c r="M54" i="12"/>
  <c r="M94" i="12" s="1"/>
  <c r="F47" i="12"/>
  <c r="F54" i="12" s="1"/>
  <c r="F94" i="12" s="1"/>
  <c r="K54" i="12"/>
  <c r="K94" i="12" s="1"/>
  <c r="R33" i="12"/>
  <c r="R47" i="12" s="1"/>
  <c r="H33" i="12"/>
  <c r="H47" i="12" s="1"/>
  <c r="R46" i="12"/>
  <c r="P54" i="12"/>
  <c r="P94" i="12" s="1"/>
  <c r="P95" i="12" s="1"/>
  <c r="Q54" i="12"/>
  <c r="Q94" i="12" s="1"/>
  <c r="Q95" i="12" s="1"/>
  <c r="R93" i="12"/>
  <c r="I46" i="12"/>
  <c r="N46" i="12"/>
  <c r="O46" i="12"/>
  <c r="N82" i="12"/>
  <c r="N54" i="12"/>
  <c r="N94" i="12" s="1"/>
  <c r="O33" i="12"/>
  <c r="O47" i="12" s="1"/>
  <c r="O53" i="12"/>
  <c r="J83" i="12"/>
  <c r="I93" i="12"/>
  <c r="P32" i="12"/>
  <c r="P46" i="12" s="1"/>
  <c r="P53" i="12"/>
  <c r="K83" i="12"/>
  <c r="J93" i="12"/>
  <c r="L32" i="12"/>
  <c r="L46" i="12" s="1"/>
  <c r="N33" i="12"/>
  <c r="N47" i="12" s="1"/>
  <c r="Q32" i="12"/>
  <c r="Q46" i="12" s="1"/>
  <c r="Q53" i="12"/>
  <c r="L82" i="12"/>
  <c r="L83" i="12"/>
  <c r="K93" i="12"/>
  <c r="R53" i="12"/>
  <c r="N83" i="12"/>
  <c r="M93" i="12"/>
  <c r="I53" i="12"/>
  <c r="O93" i="12"/>
  <c r="H32" i="12"/>
  <c r="H46" i="12" s="1"/>
  <c r="N93" i="12"/>
  <c r="I33" i="12"/>
  <c r="I47" i="12" s="1"/>
  <c r="J32" i="12"/>
  <c r="J46" i="12" s="1"/>
  <c r="J53" i="12"/>
  <c r="K32" i="12"/>
  <c r="K46" i="12" s="1"/>
  <c r="K53" i="12"/>
  <c r="M32" i="12"/>
  <c r="M46" i="12" s="1"/>
  <c r="M53" i="12"/>
  <c r="L84" i="12" l="1"/>
  <c r="L55" i="12"/>
  <c r="L72" i="12" s="1"/>
  <c r="J95" i="12"/>
  <c r="I95" i="12"/>
  <c r="K95" i="12"/>
  <c r="O95" i="12"/>
  <c r="M95" i="12"/>
  <c r="H53" i="12"/>
  <c r="H55" i="12" s="1"/>
  <c r="H72" i="12" s="1"/>
  <c r="R54" i="12"/>
  <c r="R94" i="12" s="1"/>
  <c r="R95" i="12" s="1"/>
  <c r="N84" i="12"/>
  <c r="R82" i="12"/>
  <c r="R84" i="12" s="1"/>
  <c r="N55" i="12"/>
  <c r="N72" i="12" s="1"/>
  <c r="J55" i="12"/>
  <c r="J72" i="12" s="1"/>
  <c r="J82" i="12"/>
  <c r="J84" i="12" s="1"/>
  <c r="P82" i="12"/>
  <c r="P84" i="12" s="1"/>
  <c r="P55" i="12"/>
  <c r="P72" i="12" s="1"/>
  <c r="K55" i="12"/>
  <c r="K72" i="12" s="1"/>
  <c r="K82" i="12"/>
  <c r="K84" i="12" s="1"/>
  <c r="I55" i="12"/>
  <c r="I72" i="12" s="1"/>
  <c r="I82" i="12"/>
  <c r="I84" i="12" s="1"/>
  <c r="M55" i="12"/>
  <c r="M72" i="12" s="1"/>
  <c r="M82" i="12"/>
  <c r="M84" i="12" s="1"/>
  <c r="N95" i="12"/>
  <c r="Q82" i="12"/>
  <c r="Q84" i="12" s="1"/>
  <c r="Q55" i="12"/>
  <c r="Q72" i="12" s="1"/>
  <c r="O82" i="12"/>
  <c r="O84" i="12" s="1"/>
  <c r="O55" i="12"/>
  <c r="O72" i="12" s="1"/>
  <c r="B6" i="9"/>
  <c r="A1" i="9"/>
  <c r="C6" i="9" s="1"/>
  <c r="H82" i="12" l="1"/>
  <c r="H84" i="12" s="1"/>
  <c r="G86" i="12" s="1"/>
  <c r="G97" i="12"/>
  <c r="G98" i="12"/>
  <c r="R55" i="12"/>
  <c r="R72" i="12" s="1"/>
  <c r="G74" i="12" s="1"/>
  <c r="G87" i="12" l="1"/>
  <c r="G75" i="12"/>
  <c r="G76" i="12"/>
  <c r="A1" i="5" l="1"/>
  <c r="I37" i="4" l="1"/>
  <c r="A1" i="2" l="1"/>
  <c r="E17" i="5"/>
  <c r="I17" i="5"/>
  <c r="I4" i="12" s="1"/>
  <c r="B6" i="5"/>
  <c r="A1" i="4"/>
  <c r="K74" i="4"/>
  <c r="K72" i="4"/>
  <c r="K70" i="4"/>
  <c r="I70" i="4"/>
  <c r="K68" i="4"/>
  <c r="I68" i="4"/>
  <c r="K66" i="4"/>
  <c r="K64" i="4"/>
  <c r="K62" i="4"/>
  <c r="K60" i="4"/>
  <c r="K53" i="4"/>
  <c r="K51" i="4"/>
  <c r="K49" i="4"/>
  <c r="I47" i="4"/>
  <c r="K45" i="4"/>
  <c r="K43" i="4"/>
  <c r="K41" i="4"/>
  <c r="I41" i="4"/>
  <c r="I49" i="4" s="1"/>
  <c r="K37" i="4"/>
  <c r="K35" i="4"/>
  <c r="K33" i="4"/>
  <c r="K31" i="4"/>
  <c r="K29" i="4"/>
  <c r="I29" i="4"/>
  <c r="K27" i="4"/>
  <c r="I20" i="4"/>
  <c r="I18" i="4"/>
  <c r="I16" i="4"/>
  <c r="I15" i="4"/>
  <c r="I14" i="4"/>
  <c r="I13" i="4"/>
  <c r="I11" i="4"/>
  <c r="I10" i="4"/>
  <c r="B6" i="4"/>
  <c r="B23" i="4" s="1"/>
  <c r="C5" i="1"/>
  <c r="A2" i="12"/>
  <c r="B6" i="2"/>
  <c r="B15" i="2" s="1"/>
  <c r="F4" i="9" l="1"/>
  <c r="F4" i="5"/>
  <c r="I4" i="2"/>
  <c r="A2" i="9"/>
  <c r="G4" i="3"/>
  <c r="I4" i="4"/>
  <c r="A2" i="2"/>
  <c r="A2" i="5"/>
  <c r="B56" i="4"/>
  <c r="A2" i="4"/>
  <c r="A2" i="3"/>
  <c r="C6" i="1"/>
</calcChain>
</file>

<file path=xl/sharedStrings.xml><?xml version="1.0" encoding="utf-8"?>
<sst xmlns="http://schemas.openxmlformats.org/spreadsheetml/2006/main" count="161" uniqueCount="114">
  <si>
    <t>Model Parameters</t>
  </si>
  <si>
    <t>Navigator</t>
  </si>
  <si>
    <t>Error Checks:</t>
  </si>
  <si>
    <t>General</t>
  </si>
  <si>
    <t>Key Inputs</t>
  </si>
  <si>
    <t>Model Name</t>
  </si>
  <si>
    <t>Client Name</t>
  </si>
  <si>
    <t>General Range Names</t>
  </si>
  <si>
    <t>Technical Assumptions</t>
  </si>
  <si>
    <t>Days in Year</t>
  </si>
  <si>
    <t>Months in Month</t>
  </si>
  <si>
    <t>Months in Quarter</t>
  </si>
  <si>
    <t>Months in Half Yr</t>
  </si>
  <si>
    <t>Months in Year</t>
  </si>
  <si>
    <t>Quarters in Year</t>
  </si>
  <si>
    <t>Rounding Accuracy</t>
  </si>
  <si>
    <t>Very Large Number</t>
  </si>
  <si>
    <t>Very Small Number</t>
  </si>
  <si>
    <t>Thousand</t>
  </si>
  <si>
    <t>Primary Developer:  Liam Bastick</t>
  </si>
  <si>
    <t>General Cover Notes:</t>
  </si>
  <si>
    <t>Any queries, please e-mail:</t>
  </si>
  <si>
    <t>liam.bastick@sumproduct.com</t>
  </si>
  <si>
    <t>Website:</t>
  </si>
  <si>
    <t>www.sumproduct.com</t>
  </si>
  <si>
    <t>Table of Contents</t>
  </si>
  <si>
    <t>Cover</t>
  </si>
  <si>
    <t>Style Guide</t>
  </si>
  <si>
    <t>Formatting of Headers / Dividers</t>
  </si>
  <si>
    <t>Description</t>
  </si>
  <si>
    <t>Display</t>
  </si>
  <si>
    <t>Style Name</t>
  </si>
  <si>
    <t>Sheet Title</t>
  </si>
  <si>
    <t>Header 1</t>
  </si>
  <si>
    <t>Header 2</t>
  </si>
  <si>
    <t>Header 3</t>
  </si>
  <si>
    <t>Header 4</t>
  </si>
  <si>
    <t>Notes</t>
  </si>
  <si>
    <t>Table Heading</t>
  </si>
  <si>
    <t>Individual Cell Styles</t>
  </si>
  <si>
    <t>Assumption</t>
  </si>
  <si>
    <t>Constraint</t>
  </si>
  <si>
    <t>Empty</t>
  </si>
  <si>
    <t>Error Check</t>
  </si>
  <si>
    <t>Hyperlink</t>
  </si>
  <si>
    <t>Internal Reference</t>
  </si>
  <si>
    <t>Line Calculation</t>
  </si>
  <si>
    <t>Line Calc</t>
  </si>
  <si>
    <t>Line Total</t>
  </si>
  <si>
    <t>Parameter</t>
  </si>
  <si>
    <t>Range Name Description</t>
  </si>
  <si>
    <t>Not_Named</t>
  </si>
  <si>
    <t>Row Reference</t>
  </si>
  <si>
    <t>Row Ref</t>
  </si>
  <si>
    <t>Row Summary</t>
  </si>
  <si>
    <t>Units</t>
  </si>
  <si>
    <t>WIP</t>
  </si>
  <si>
    <t>Numerical Styles</t>
  </si>
  <si>
    <t>Comma</t>
  </si>
  <si>
    <t>Comma [0]</t>
  </si>
  <si>
    <t>Currency</t>
  </si>
  <si>
    <t>Currency [0]</t>
  </si>
  <si>
    <t>Date</t>
  </si>
  <si>
    <t>Date Heading</t>
  </si>
  <si>
    <t>Numbers 0</t>
  </si>
  <si>
    <t>Percent</t>
  </si>
  <si>
    <t>Error Checks</t>
  </si>
  <si>
    <t>Summary of Errors</t>
  </si>
  <si>
    <t>Assumptions</t>
  </si>
  <si>
    <t>Example</t>
  </si>
  <si>
    <t>A$</t>
  </si>
  <si>
    <t>Timing</t>
  </si>
  <si>
    <t>Change Log</t>
  </si>
  <si>
    <t xml:space="preserve">Model Version </t>
  </si>
  <si>
    <t>Details of change</t>
  </si>
  <si>
    <t>Worksheet Reference</t>
  </si>
  <si>
    <t>Row, column, cell reference</t>
  </si>
  <si>
    <t>Summary</t>
  </si>
  <si>
    <t>I changed it</t>
  </si>
  <si>
    <t>Author</t>
  </si>
  <si>
    <t>F11</t>
  </si>
  <si>
    <t>LB</t>
  </si>
  <si>
    <t>Untitled attachment 00059.xlsm</t>
  </si>
  <si>
    <t>So did I.</t>
  </si>
  <si>
    <t>And me.</t>
  </si>
  <si>
    <t>A4</t>
  </si>
  <si>
    <t>B9</t>
  </si>
  <si>
    <t>Dave</t>
  </si>
  <si>
    <t>SumProduct Pty Limited</t>
  </si>
  <si>
    <t>Data Inputs</t>
  </si>
  <si>
    <t>Discount Rates</t>
  </si>
  <si>
    <t>Finance Rate</t>
  </si>
  <si>
    <t>Reinvestment Rate</t>
  </si>
  <si>
    <t>Guess for IRR</t>
  </si>
  <si>
    <t>Cash Flows</t>
  </si>
  <si>
    <t>Time</t>
  </si>
  <si>
    <t>Cash Flow</t>
  </si>
  <si>
    <t>IRR</t>
  </si>
  <si>
    <t>MIRR</t>
  </si>
  <si>
    <t>Interim Calculations</t>
  </si>
  <si>
    <t>Discount Factors</t>
  </si>
  <si>
    <t>Split of Cash Flows</t>
  </si>
  <si>
    <t>Investment (Negative) Cash Flows</t>
  </si>
  <si>
    <t>Returns (Positive Cash Flows)</t>
  </si>
  <si>
    <t>Aggregate Cash Flows</t>
  </si>
  <si>
    <t>Outputs</t>
  </si>
  <si>
    <t>Restated Cash Flows - Aggregated</t>
  </si>
  <si>
    <t>Exponential Growth</t>
  </si>
  <si>
    <t>Alternative Cash Flow (1) - Investments Only Aggregated</t>
  </si>
  <si>
    <t>Total</t>
  </si>
  <si>
    <t>Alternative Cash Flow (2) - Returns Only Aggregated</t>
  </si>
  <si>
    <t>MIRR Examples</t>
  </si>
  <si>
    <t>Modified Internal Rate of Return</t>
  </si>
  <si>
    <t>Simple template to demonstrate how to use the MIRR function.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</si>
</sst>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3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ý&quot;;&quot;ý&quot;;&quot;þ&quot;"/>
    <numFmt numFmtId="165" formatCode="#,##0&quot;.&quot;"/>
    <numFmt numFmtId="166" formatCode="0.E+00"/>
    <numFmt numFmtId="167" formatCode="[$-C09]dd\-mmm\-yy;@"/>
    <numFmt numFmtId="168" formatCode=";;;"/>
    <numFmt numFmtId="169" formatCode="_(#,##0_);[Red]\(#,##0\);_(\-_);"/>
    <numFmt numFmtId="170" formatCode="_(&quot;$&quot;#,##0.0_);\(&quot;$&quot;#,##0.0\);_(&quot;-&quot;_)"/>
    <numFmt numFmtId="171" formatCode="_(#,##0.0_);\(#,##0.0\);_(&quot;-&quot;_)"/>
    <numFmt numFmtId="172" formatCode="&quot;Row &quot;###0"/>
    <numFmt numFmtId="173" formatCode="#,##0."/>
    <numFmt numFmtId="174" formatCode="_(#,##0_);\(#,##0\);_(\-_)"/>
    <numFmt numFmtId="175" formatCode="_(#,##0.00_);\(#,##0.00\);_(\-_._0_0_)"/>
    <numFmt numFmtId="176" formatCode="&quot;$&quot;* _(#,##0.00_);&quot;$&quot;* \(#,##0.00\);&quot;$&quot;* _(\-_._0_0_)"/>
    <numFmt numFmtId="177" formatCode="&quot;$&quot;* _(#,##0_);&quot;$&quot;* \(#,##0\);&quot;$&quot;* _(\-_)"/>
    <numFmt numFmtId="178" formatCode="[$-C09]dd\ mmm\ yy;@"/>
    <numFmt numFmtId="179" formatCode="mmm\ yy"/>
    <numFmt numFmtId="180" formatCode="[$-C09]d\ mmm\ yy;@"/>
    <numFmt numFmtId="181" formatCode="0.0000%"/>
    <numFmt numFmtId="182" formatCode="_(#,##0.000_);[Red]\(#,##0.000\);_(\-_)"/>
  </numFmts>
  <fonts count="33" x14ac:knownFonts="1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Wingdings"/>
      <charset val="2"/>
    </font>
    <font>
      <i/>
      <sz val="11"/>
      <color theme="0" tint="-0.34998626667073579"/>
      <name val="Calibri"/>
      <family val="2"/>
      <scheme val="minor"/>
    </font>
    <font>
      <b/>
      <u/>
      <sz val="8"/>
      <color indexed="56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i/>
      <sz val="11"/>
      <color theme="0" tint="-0.499984740745262"/>
      <name val="Calibri"/>
      <family val="2"/>
      <scheme val="minor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16"/>
      <color theme="8" tint="-0.499984740745262"/>
      <name val="Arial"/>
      <family val="2"/>
    </font>
    <font>
      <sz val="14"/>
      <color theme="8" tint="-0.499984740745262"/>
      <name val="Arial"/>
      <family val="2"/>
    </font>
    <font>
      <b/>
      <sz val="12"/>
      <color theme="0"/>
      <name val="Arial"/>
      <family val="2"/>
    </font>
    <font>
      <b/>
      <sz val="13"/>
      <color theme="8" tint="-0.499984740745262"/>
      <name val="Arial"/>
      <family val="2"/>
    </font>
    <font>
      <b/>
      <sz val="11"/>
      <color theme="1"/>
      <name val="Arial"/>
      <family val="2"/>
    </font>
    <font>
      <b/>
      <sz val="11"/>
      <color theme="3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8"/>
      <color theme="3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8" tint="-0.499984740745262"/>
      <name val="Arial"/>
      <family val="2"/>
    </font>
    <font>
      <sz val="9"/>
      <color theme="0" tint="-0.499984740745262"/>
      <name val="Arial"/>
      <family val="2"/>
    </font>
    <font>
      <b/>
      <u/>
      <sz val="9"/>
      <color theme="1"/>
      <name val="Arial"/>
      <family val="2"/>
    </font>
    <font>
      <sz val="9"/>
      <name val="Arial"/>
      <family val="2"/>
    </font>
    <font>
      <i/>
      <sz val="9"/>
      <color theme="8" tint="-0.499984740745262"/>
      <name val="Arial"/>
      <family val="2"/>
    </font>
    <font>
      <sz val="9"/>
      <color theme="8" tint="0.39988402966399123"/>
      <name val="Arial"/>
      <family val="2"/>
    </font>
    <font>
      <sz val="9"/>
      <color rgb="FFFF0000"/>
      <name val="Arial"/>
      <family val="2"/>
    </font>
    <font>
      <i/>
      <sz val="8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gray125">
        <fgColor theme="8" tint="-0.499984740745262"/>
        <bgColor theme="8" tint="0.59996337778862885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49998474074526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2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4" fillId="0" borderId="0" applyNumberFormat="0" applyFill="0" applyBorder="0" applyProtection="0"/>
    <xf numFmtId="0" fontId="27" fillId="0" borderId="0" applyNumberFormat="0" applyFill="0" applyBorder="0">
      <alignment horizontal="left"/>
      <protection locked="0"/>
    </xf>
    <xf numFmtId="0" fontId="15" fillId="0" borderId="0" applyNumberFormat="0" applyFill="0" applyBorder="0" applyProtection="0"/>
    <xf numFmtId="0" fontId="16" fillId="3" borderId="1" applyNumberFormat="0" applyProtection="0"/>
    <xf numFmtId="0" fontId="17" fillId="0" borderId="0" applyNumberFormat="0" applyFill="0" applyAlignment="0" applyProtection="0"/>
    <xf numFmtId="0" fontId="18" fillId="0" borderId="0" applyNumberFormat="0" applyFill="0" applyAlignment="0" applyProtection="0"/>
    <xf numFmtId="0" fontId="26" fillId="0" borderId="3" applyNumberFormat="0" applyAlignment="0">
      <alignment horizontal="center"/>
    </xf>
    <xf numFmtId="0" fontId="25" fillId="4" borderId="4" applyNumberFormat="0" applyAlignment="0">
      <protection locked="0"/>
    </xf>
    <xf numFmtId="0" fontId="3" fillId="0" borderId="0" applyNumberFormat="0" applyFill="0" applyBorder="0"/>
    <xf numFmtId="180" fontId="23" fillId="0" borderId="0" applyFill="0" applyBorder="0" applyProtection="0">
      <alignment horizontal="center"/>
    </xf>
    <xf numFmtId="179" fontId="24" fillId="0" borderId="0" applyFill="0" applyBorder="0" applyProtection="0">
      <alignment horizontal="center"/>
    </xf>
    <xf numFmtId="168" fontId="1" fillId="5" borderId="4" applyAlignment="0"/>
    <xf numFmtId="164" fontId="2" fillId="2" borderId="2">
      <alignment horizontal="center"/>
      <protection locked="0"/>
    </xf>
    <xf numFmtId="0" fontId="4" fillId="0" borderId="0" applyFill="0" applyBorder="0">
      <alignment horizontal="left" vertical="center"/>
      <protection locked="0"/>
    </xf>
    <xf numFmtId="41" fontId="28" fillId="6" borderId="5" applyNumberFormat="0" applyAlignment="0"/>
    <xf numFmtId="41" fontId="1" fillId="0" borderId="6" applyNumberFormat="0" applyFont="0" applyFill="0" applyAlignment="0"/>
    <xf numFmtId="169" fontId="1" fillId="0" borderId="7" applyNumberFormat="0" applyFont="0" applyFill="0" applyAlignment="0" applyProtection="0"/>
    <xf numFmtId="0" fontId="6" fillId="0" borderId="0"/>
    <xf numFmtId="0" fontId="32" fillId="0" borderId="8" applyNumberFormat="0" applyFill="0" applyBorder="0"/>
    <xf numFmtId="169" fontId="1" fillId="0" borderId="0" applyFont="0" applyFill="0" applyBorder="0" applyAlignment="0" applyProtection="0"/>
    <xf numFmtId="0" fontId="26" fillId="7" borderId="2" applyNumberFormat="0" applyAlignment="0" applyProtection="0"/>
    <xf numFmtId="0" fontId="7" fillId="0" borderId="0" applyNumberFormat="0" applyFill="0" applyBorder="0" applyAlignment="0" applyProtection="0"/>
    <xf numFmtId="170" fontId="8" fillId="0" borderId="0" applyFill="0" applyBorder="0">
      <alignment horizontal="right" vertical="center"/>
    </xf>
    <xf numFmtId="171" fontId="8" fillId="0" borderId="0" applyFill="0" applyBorder="0">
      <alignment horizontal="right" vertical="center"/>
    </xf>
    <xf numFmtId="172" fontId="29" fillId="7" borderId="4">
      <alignment horizontal="center"/>
    </xf>
    <xf numFmtId="41" fontId="5" fillId="8" borderId="5" applyFont="0" applyAlignment="0"/>
    <xf numFmtId="0" fontId="13" fillId="11" borderId="0" applyNumberFormat="0">
      <alignment horizontal="center"/>
    </xf>
    <xf numFmtId="0" fontId="30" fillId="0" borderId="0" applyNumberFormat="0" applyFill="0" applyBorder="0" applyProtection="0"/>
    <xf numFmtId="0" fontId="31" fillId="9" borderId="9" applyNumberFormat="0" applyAlignment="0">
      <protection locked="0"/>
    </xf>
    <xf numFmtId="0" fontId="22" fillId="0" borderId="0" applyNumberFormat="0" applyFill="0" applyBorder="0" applyAlignment="0" applyProtection="0"/>
    <xf numFmtId="0" fontId="20" fillId="0" borderId="1" applyNumberFormat="0" applyFill="0" applyAlignment="0" applyProtection="0"/>
    <xf numFmtId="0" fontId="21" fillId="0" borderId="10" applyNumberFormat="0" applyFill="0" applyAlignment="0" applyProtection="0"/>
    <xf numFmtId="0" fontId="19" fillId="0" borderId="11" applyNumberFormat="0" applyFill="0" applyAlignment="0" applyProtection="0"/>
    <xf numFmtId="0" fontId="18" fillId="0" borderId="12" applyNumberFormat="0" applyFill="0" applyAlignment="0" applyProtection="0"/>
    <xf numFmtId="173" fontId="16" fillId="3" borderId="1"/>
  </cellStyleXfs>
  <cellXfs count="73">
    <xf numFmtId="0" fontId="0" fillId="0" borderId="0" xfId="0"/>
    <xf numFmtId="164" fontId="2" fillId="2" borderId="2" xfId="0" applyNumberFormat="1" applyFont="1" applyFill="1" applyBorder="1" applyAlignment="1" applyProtection="1">
      <alignment horizontal="center"/>
      <protection locked="0"/>
    </xf>
    <xf numFmtId="0" fontId="16" fillId="3" borderId="1" xfId="10"/>
    <xf numFmtId="0" fontId="17" fillId="0" borderId="0" xfId="11"/>
    <xf numFmtId="0" fontId="18" fillId="0" borderId="0" xfId="12"/>
    <xf numFmtId="0" fontId="26" fillId="0" borderId="3" xfId="13">
      <alignment horizontal="center"/>
    </xf>
    <xf numFmtId="166" fontId="26" fillId="0" borderId="3" xfId="13" applyNumberFormat="1">
      <alignment horizontal="center"/>
    </xf>
    <xf numFmtId="0" fontId="9" fillId="0" borderId="0" xfId="0" applyFont="1"/>
    <xf numFmtId="0" fontId="10" fillId="0" borderId="0" xfId="12" applyFont="1" applyAlignment="1">
      <alignment horizontal="left" vertical="center"/>
    </xf>
    <xf numFmtId="0" fontId="11" fillId="0" borderId="0" xfId="0" applyFont="1"/>
    <xf numFmtId="0" fontId="11" fillId="0" borderId="0" xfId="6" applyFont="1" applyAlignment="1">
      <alignment horizontal="left" vertical="center"/>
    </xf>
    <xf numFmtId="0" fontId="27" fillId="0" borderId="0" xfId="8">
      <alignment horizontal="left"/>
      <protection locked="0"/>
    </xf>
    <xf numFmtId="0" fontId="27" fillId="0" borderId="0" xfId="8" applyAlignment="1">
      <alignment horizontal="right"/>
      <protection locked="0"/>
    </xf>
    <xf numFmtId="0" fontId="13" fillId="11" borderId="0" xfId="33">
      <alignment horizontal="center"/>
    </xf>
    <xf numFmtId="0" fontId="14" fillId="0" borderId="0" xfId="7"/>
    <xf numFmtId="0" fontId="12" fillId="0" borderId="0" xfId="0" applyFont="1" applyAlignment="1">
      <alignment horizontal="left"/>
    </xf>
    <xf numFmtId="0" fontId="15" fillId="0" borderId="0" xfId="9"/>
    <xf numFmtId="0" fontId="0" fillId="0" borderId="0" xfId="0" applyAlignment="1">
      <alignment horizontal="left"/>
    </xf>
    <xf numFmtId="0" fontId="19" fillId="0" borderId="0" xfId="6"/>
    <xf numFmtId="0" fontId="32" fillId="0" borderId="0" xfId="25" applyBorder="1"/>
    <xf numFmtId="0" fontId="25" fillId="4" borderId="4" xfId="14">
      <protection locked="0"/>
    </xf>
    <xf numFmtId="0" fontId="12" fillId="0" borderId="0" xfId="0" applyFont="1"/>
    <xf numFmtId="0" fontId="26" fillId="0" borderId="3" xfId="13" applyAlignment="1"/>
    <xf numFmtId="168" fontId="1" fillId="5" borderId="4" xfId="18"/>
    <xf numFmtId="164" fontId="2" fillId="2" borderId="2" xfId="19">
      <alignment horizontal="center"/>
      <protection locked="0"/>
    </xf>
    <xf numFmtId="0" fontId="28" fillId="6" borderId="5" xfId="21" applyNumberFormat="1"/>
    <xf numFmtId="0" fontId="0" fillId="0" borderId="6" xfId="22" applyNumberFormat="1" applyFont="1"/>
    <xf numFmtId="0" fontId="0" fillId="0" borderId="7" xfId="23" applyNumberFormat="1" applyFont="1"/>
    <xf numFmtId="0" fontId="26" fillId="7" borderId="2" xfId="27"/>
    <xf numFmtId="0" fontId="7" fillId="0" borderId="0" xfId="28"/>
    <xf numFmtId="172" fontId="29" fillId="7" borderId="4" xfId="31">
      <alignment horizontal="center"/>
    </xf>
    <xf numFmtId="41" fontId="0" fillId="8" borderId="5" xfId="32" applyFont="1"/>
    <xf numFmtId="0" fontId="30" fillId="0" borderId="0" xfId="34"/>
    <xf numFmtId="0" fontId="31" fillId="9" borderId="9" xfId="35">
      <protection locked="0"/>
    </xf>
    <xf numFmtId="169" fontId="0" fillId="0" borderId="0" xfId="26" applyFont="1"/>
    <xf numFmtId="9" fontId="0" fillId="0" borderId="0" xfId="5" applyFont="1"/>
    <xf numFmtId="164" fontId="2" fillId="10" borderId="2" xfId="0" applyNumberFormat="1" applyFont="1" applyFill="1" applyBorder="1" applyAlignment="1" applyProtection="1">
      <alignment horizontal="center"/>
      <protection locked="0"/>
    </xf>
    <xf numFmtId="180" fontId="23" fillId="0" borderId="0" xfId="16">
      <alignment horizontal="center"/>
    </xf>
    <xf numFmtId="179" fontId="24" fillId="0" borderId="0" xfId="17">
      <alignment horizontal="center"/>
    </xf>
    <xf numFmtId="0" fontId="3" fillId="0" borderId="0" xfId="15"/>
    <xf numFmtId="165" fontId="16" fillId="3" borderId="1" xfId="10" applyNumberFormat="1"/>
    <xf numFmtId="173" fontId="16" fillId="3" borderId="1" xfId="41"/>
    <xf numFmtId="174" fontId="0" fillId="0" borderId="0" xfId="2" applyNumberFormat="1" applyFont="1"/>
    <xf numFmtId="175" fontId="0" fillId="0" borderId="0" xfId="1" applyNumberFormat="1" applyFont="1"/>
    <xf numFmtId="176" fontId="0" fillId="0" borderId="0" xfId="3" applyNumberFormat="1" applyFont="1"/>
    <xf numFmtId="177" fontId="0" fillId="0" borderId="0" xfId="4" applyNumberFormat="1" applyFont="1"/>
    <xf numFmtId="178" fontId="23" fillId="0" borderId="0" xfId="16" applyNumberFormat="1">
      <alignment horizontal="center"/>
    </xf>
    <xf numFmtId="167" fontId="0" fillId="0" borderId="0" xfId="0" applyNumberFormat="1"/>
    <xf numFmtId="0" fontId="27" fillId="0" borderId="0" xfId="8">
      <alignment horizontal="left"/>
      <protection locked="0"/>
    </xf>
    <xf numFmtId="0" fontId="0" fillId="0" borderId="0" xfId="0"/>
    <xf numFmtId="0" fontId="27" fillId="0" borderId="0" xfId="8">
      <alignment horizontal="left"/>
      <protection locked="0"/>
    </xf>
    <xf numFmtId="0" fontId="0" fillId="0" borderId="0" xfId="0"/>
    <xf numFmtId="0" fontId="0" fillId="0" borderId="0" xfId="0"/>
    <xf numFmtId="10" fontId="25" fillId="4" borderId="4" xfId="5" applyNumberFormat="1" applyFont="1" applyFill="1" applyBorder="1" applyAlignment="1" applyProtection="1">
      <alignment horizontal="center"/>
      <protection locked="0"/>
    </xf>
    <xf numFmtId="10" fontId="25" fillId="4" borderId="4" xfId="14" applyNumberFormat="1" applyAlignment="1">
      <alignment horizontal="center"/>
      <protection locked="0"/>
    </xf>
    <xf numFmtId="0" fontId="24" fillId="0" borderId="0" xfId="0" applyFont="1"/>
    <xf numFmtId="0" fontId="24" fillId="0" borderId="0" xfId="0" applyFont="1" applyAlignment="1">
      <alignment horizontal="center"/>
    </xf>
    <xf numFmtId="169" fontId="25" fillId="4" borderId="4" xfId="14" applyNumberFormat="1">
      <protection locked="0"/>
    </xf>
    <xf numFmtId="182" fontId="0" fillId="0" borderId="2" xfId="26" applyNumberFormat="1" applyFont="1" applyBorder="1" applyAlignment="1">
      <alignment horizontal="center" vertical="center"/>
    </xf>
    <xf numFmtId="169" fontId="0" fillId="0" borderId="7" xfId="23" applyFont="1"/>
    <xf numFmtId="0" fontId="0" fillId="9" borderId="13" xfId="0" applyFill="1" applyBorder="1"/>
    <xf numFmtId="181" fontId="0" fillId="9" borderId="14" xfId="5" applyNumberFormat="1" applyFont="1" applyFill="1" applyBorder="1"/>
    <xf numFmtId="0" fontId="0" fillId="9" borderId="15" xfId="0" applyFill="1" applyBorder="1"/>
    <xf numFmtId="181" fontId="0" fillId="9" borderId="16" xfId="5" applyNumberFormat="1" applyFont="1" applyFill="1" applyBorder="1"/>
    <xf numFmtId="0" fontId="0" fillId="9" borderId="17" xfId="0" applyFill="1" applyBorder="1"/>
    <xf numFmtId="181" fontId="0" fillId="9" borderId="18" xfId="5" applyNumberFormat="1" applyFont="1" applyFill="1" applyBorder="1"/>
    <xf numFmtId="0" fontId="27" fillId="0" borderId="0" xfId="8">
      <alignment horizontal="left"/>
      <protection locked="0"/>
    </xf>
    <xf numFmtId="0" fontId="11" fillId="0" borderId="0" xfId="6" applyFont="1" applyAlignment="1">
      <alignment horizontal="left" vertical="center"/>
    </xf>
    <xf numFmtId="0" fontId="27" fillId="0" borderId="0" xfId="8">
      <alignment horizontal="left"/>
      <protection locked="0"/>
    </xf>
    <xf numFmtId="0" fontId="0" fillId="0" borderId="0" xfId="0"/>
    <xf numFmtId="0" fontId="13" fillId="11" borderId="0" xfId="33">
      <alignment horizontal="center"/>
    </xf>
    <xf numFmtId="0" fontId="26" fillId="0" borderId="3" xfId="13" applyAlignment="1">
      <alignment horizontal="left"/>
    </xf>
    <xf numFmtId="0" fontId="25" fillId="4" borderId="4" xfId="14" applyAlignment="1">
      <alignment horizontal="left"/>
      <protection locked="0"/>
    </xf>
  </cellXfs>
  <cellStyles count="42">
    <cellStyle name="Accounts Ref" xfId="15" xr:uid="{00000000-0005-0000-0000-000000000000}"/>
    <cellStyle name="Assumption" xfId="14" xr:uid="{00000000-0005-0000-0000-000001000000}"/>
    <cellStyle name="Comma" xfId="1" builtinId="3"/>
    <cellStyle name="Comma [0]" xfId="2" builtinId="6"/>
    <cellStyle name="Constraint" xfId="13" xr:uid="{00000000-0005-0000-0000-000004000000}"/>
    <cellStyle name="Currency" xfId="3" builtinId="4"/>
    <cellStyle name="Currency [0]" xfId="4" builtinId="7"/>
    <cellStyle name="Date" xfId="16" xr:uid="{00000000-0005-0000-0000-000007000000}"/>
    <cellStyle name="Date Heading" xfId="17" xr:uid="{00000000-0005-0000-0000-000008000000}"/>
    <cellStyle name="Empty" xfId="18" xr:uid="{00000000-0005-0000-0000-000009000000}"/>
    <cellStyle name="Error_Checks" xfId="19" xr:uid="{00000000-0005-0000-0000-00000A000000}"/>
    <cellStyle name="Heading 1" xfId="37" builtinId="16" customBuiltin="1"/>
    <cellStyle name="Heading 1 Number" xfId="41" xr:uid="{00000000-0005-0000-0000-00000C000000}"/>
    <cellStyle name="Heading 1 Text" xfId="10" xr:uid="{00000000-0005-0000-0000-00000D000000}"/>
    <cellStyle name="Heading 2" xfId="38" builtinId="17" customBuiltin="1"/>
    <cellStyle name="Heading 2 Text" xfId="11" xr:uid="{00000000-0005-0000-0000-00000F000000}"/>
    <cellStyle name="Heading 3" xfId="39" builtinId="18" customBuiltin="1"/>
    <cellStyle name="Heading 3 Text" xfId="12" xr:uid="{00000000-0005-0000-0000-000011000000}"/>
    <cellStyle name="Heading 4" xfId="6" builtinId="19" customBuiltin="1"/>
    <cellStyle name="Hyperlink" xfId="8" builtinId="8" customBuiltin="1"/>
    <cellStyle name="Hyperlink Text" xfId="20" xr:uid="{00000000-0005-0000-0000-000014000000}"/>
    <cellStyle name="Internal Ref" xfId="21" xr:uid="{00000000-0005-0000-0000-000015000000}"/>
    <cellStyle name="Line Calc" xfId="22" xr:uid="{00000000-0005-0000-0000-000016000000}"/>
    <cellStyle name="Line Total" xfId="23" xr:uid="{00000000-0005-0000-0000-000017000000}"/>
    <cellStyle name="Model Name" xfId="9" xr:uid="{00000000-0005-0000-0000-000018000000}"/>
    <cellStyle name="Normal" xfId="0" builtinId="0" customBuiltin="1"/>
    <cellStyle name="Normal 2" xfId="24" xr:uid="{00000000-0005-0000-0000-00001A000000}"/>
    <cellStyle name="Notes" xfId="25" xr:uid="{00000000-0005-0000-0000-00001B000000}"/>
    <cellStyle name="Numbers 0" xfId="26" xr:uid="{00000000-0005-0000-0000-00001C000000}"/>
    <cellStyle name="Parameter" xfId="27" xr:uid="{00000000-0005-0000-0000-00001D000000}"/>
    <cellStyle name="Percent" xfId="5" builtinId="5"/>
    <cellStyle name="Range Name Description" xfId="28" xr:uid="{00000000-0005-0000-0000-00001F000000}"/>
    <cellStyle name="Right Currency" xfId="29" xr:uid="{00000000-0005-0000-0000-000020000000}"/>
    <cellStyle name="Right Number" xfId="30" xr:uid="{00000000-0005-0000-0000-000021000000}"/>
    <cellStyle name="Row Ref" xfId="31" xr:uid="{00000000-0005-0000-0000-000022000000}"/>
    <cellStyle name="Row_Summary" xfId="32" xr:uid="{00000000-0005-0000-0000-000023000000}"/>
    <cellStyle name="Sheet Title" xfId="7" xr:uid="{00000000-0005-0000-0000-000024000000}"/>
    <cellStyle name="Table_Heading" xfId="33" xr:uid="{00000000-0005-0000-0000-000025000000}"/>
    <cellStyle name="Title" xfId="36" builtinId="15" customBuiltin="1"/>
    <cellStyle name="Total" xfId="40" builtinId="25" customBuiltin="1"/>
    <cellStyle name="Units" xfId="34" xr:uid="{00000000-0005-0000-0000-000028000000}"/>
    <cellStyle name="WIP" xfId="35" xr:uid="{00000000-0005-0000-0000-000029000000}"/>
  </cellStyles>
  <dxfs count="13">
    <dxf>
      <numFmt numFmtId="167" formatCode="[$-C09]dd\-mmm\-yy;@"/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FFFF00"/>
      </font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1" tint="0.499984740745262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Table Style 1" pivot="0" count="3" xr9:uid="{00000000-0011-0000-FFFF-FFFF00000000}">
      <tableStyleElement type="headerRow" dxfId="12"/>
      <tableStyleElement type="firstRowStripe" dxfId="11"/>
      <tableStyleElement type="secondRow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</xdr:row>
      <xdr:rowOff>168378</xdr:rowOff>
    </xdr:from>
    <xdr:to>
      <xdr:col>6</xdr:col>
      <xdr:colOff>334433</xdr:colOff>
      <xdr:row>11</xdr:row>
      <xdr:rowOff>117475</xdr:rowOff>
    </xdr:to>
    <xdr:pic>
      <xdr:nvPicPr>
        <xdr:cNvPr id="2" name="Picture 1" descr="SP Logo 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667" y="1533628"/>
          <a:ext cx="2048933" cy="784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hangeLog" displayName="ChangeLog" ref="F10:K13" totalsRowShown="0" headerRowCellStyle="Table_Heading">
  <autoFilter ref="F10:K13" xr:uid="{00000000-0009-0000-0100-000001000000}"/>
  <tableColumns count="6">
    <tableColumn id="1" xr3:uid="{00000000-0010-0000-0000-000001000000}" name="Date" dataCellStyle="Date"/>
    <tableColumn id="2" xr3:uid="{00000000-0010-0000-0000-000002000000}" name="Model Version "/>
    <tableColumn id="3" xr3:uid="{00000000-0010-0000-0000-000003000000}" name="Details of change"/>
    <tableColumn id="4" xr3:uid="{00000000-0010-0000-0000-000004000000}" name="Worksheet Reference"/>
    <tableColumn id="5" xr3:uid="{00000000-0010-0000-0000-000005000000}" name="Row, column, cell reference" dataDxfId="0"/>
    <tableColumn id="6" xr3:uid="{00000000-0010-0000-0000-000006000000}" name="Autho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umproduct.com/" TargetMode="External"/><Relationship Id="rId1" Type="http://schemas.openxmlformats.org/officeDocument/2006/relationships/hyperlink" Target="mailto:liam.bastick@sumproduct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22"/>
  <sheetViews>
    <sheetView showGridLines="0" tabSelected="1" zoomScaleNormal="100" workbookViewId="0"/>
  </sheetViews>
  <sheetFormatPr defaultRowHeight="12" x14ac:dyDescent="0.2"/>
  <cols>
    <col min="3" max="4" width="3.7109375" customWidth="1"/>
  </cols>
  <sheetData>
    <row r="1" spans="1:19" x14ac:dyDescent="0.2">
      <c r="A1" s="11"/>
    </row>
    <row r="3" spans="1:19" x14ac:dyDescent="0.2">
      <c r="A3" s="66" t="s">
        <v>1</v>
      </c>
    </row>
    <row r="5" spans="1:19" ht="20.25" x14ac:dyDescent="0.3">
      <c r="C5" s="14" t="str">
        <f>Client_Name</f>
        <v>SumProduct Pty Limited</v>
      </c>
      <c r="D5" s="7"/>
      <c r="E5" s="7"/>
      <c r="F5" s="7"/>
      <c r="G5" s="7"/>
      <c r="H5" s="7"/>
      <c r="I5" s="7"/>
      <c r="J5" s="7"/>
    </row>
    <row r="6" spans="1:19" ht="18" x14ac:dyDescent="0.25">
      <c r="C6" s="16" t="str">
        <f>Model_Name</f>
        <v>Modified Internal Rate of Return</v>
      </c>
      <c r="D6" s="7"/>
      <c r="E6" s="7"/>
      <c r="F6" s="7"/>
      <c r="G6" s="7"/>
      <c r="H6" s="7"/>
      <c r="I6" s="7"/>
      <c r="J6" s="7"/>
    </row>
    <row r="7" spans="1:19" ht="12.75" x14ac:dyDescent="0.2">
      <c r="C7" s="7"/>
      <c r="D7" s="7"/>
      <c r="E7" s="7"/>
      <c r="F7" s="7"/>
      <c r="G7" s="7"/>
      <c r="H7" s="7"/>
      <c r="I7" s="7"/>
      <c r="J7" s="7"/>
    </row>
    <row r="8" spans="1:19" ht="12.75" x14ac:dyDescent="0.2">
      <c r="C8" s="7"/>
      <c r="D8" s="7"/>
      <c r="E8" s="7"/>
      <c r="F8" s="7"/>
      <c r="G8" s="7"/>
      <c r="H8" s="7"/>
      <c r="I8" s="7"/>
      <c r="J8" s="7"/>
    </row>
    <row r="9" spans="1:19" ht="12.75" x14ac:dyDescent="0.2">
      <c r="C9" s="7"/>
      <c r="D9" s="7"/>
      <c r="E9" s="7"/>
      <c r="F9" s="7"/>
      <c r="G9" s="7"/>
      <c r="H9" s="7"/>
      <c r="I9" s="7"/>
      <c r="J9" s="7"/>
    </row>
    <row r="10" spans="1:19" ht="12.75" x14ac:dyDescent="0.2">
      <c r="C10" s="7"/>
      <c r="D10" s="7"/>
      <c r="E10" s="7"/>
      <c r="F10" s="7"/>
      <c r="G10" s="7"/>
      <c r="H10" s="7"/>
      <c r="I10" s="7"/>
      <c r="J10" s="7"/>
    </row>
    <row r="11" spans="1:19" ht="15" x14ac:dyDescent="0.25">
      <c r="C11" s="7"/>
      <c r="D11" s="7"/>
      <c r="E11" s="7"/>
      <c r="F11" s="7"/>
      <c r="G11" s="7"/>
      <c r="H11" s="7"/>
      <c r="I11" s="7"/>
      <c r="J11" s="7"/>
      <c r="S11" s="39"/>
    </row>
    <row r="12" spans="1:19" ht="12.75" x14ac:dyDescent="0.2">
      <c r="C12" s="7"/>
      <c r="D12" s="7"/>
      <c r="E12" s="7"/>
      <c r="F12" s="7"/>
      <c r="G12" s="7"/>
      <c r="H12" s="7"/>
      <c r="I12" s="7"/>
      <c r="J12" s="7"/>
    </row>
    <row r="13" spans="1:19" ht="12.75" x14ac:dyDescent="0.2">
      <c r="C13" s="7"/>
      <c r="D13" s="7"/>
      <c r="E13" s="7"/>
      <c r="F13" s="7"/>
      <c r="G13" s="7"/>
      <c r="H13" s="7"/>
      <c r="I13" s="7"/>
      <c r="J13" s="7"/>
    </row>
    <row r="14" spans="1:19" ht="12.75" x14ac:dyDescent="0.2">
      <c r="C14" s="8" t="s">
        <v>19</v>
      </c>
      <c r="D14" s="9"/>
      <c r="E14" s="7"/>
      <c r="F14" s="7"/>
      <c r="G14" s="7"/>
      <c r="H14" s="7"/>
      <c r="I14" s="7"/>
      <c r="J14" s="7"/>
    </row>
    <row r="15" spans="1:19" ht="12.75" x14ac:dyDescent="0.2">
      <c r="C15" s="9"/>
      <c r="D15" s="9"/>
      <c r="E15" s="7"/>
      <c r="F15" s="7"/>
      <c r="G15" s="7"/>
      <c r="H15" s="7"/>
      <c r="I15" s="7"/>
      <c r="J15" s="7"/>
    </row>
    <row r="16" spans="1:19" ht="12.75" x14ac:dyDescent="0.2">
      <c r="C16" s="8" t="s">
        <v>20</v>
      </c>
      <c r="D16" s="9"/>
      <c r="E16" s="7"/>
      <c r="F16" s="7"/>
      <c r="G16" s="7"/>
      <c r="H16" s="7"/>
      <c r="I16" s="7"/>
      <c r="J16" s="7"/>
    </row>
    <row r="17" spans="3:10" ht="12.75" x14ac:dyDescent="0.2">
      <c r="C17" s="67" t="s">
        <v>113</v>
      </c>
      <c r="D17" s="67"/>
      <c r="E17" s="67"/>
      <c r="F17" s="67"/>
      <c r="G17" s="67"/>
      <c r="H17" s="67"/>
      <c r="I17" s="67"/>
      <c r="J17" s="67"/>
    </row>
    <row r="18" spans="3:10" ht="12.75" x14ac:dyDescent="0.2">
      <c r="C18" s="67"/>
      <c r="D18" s="67"/>
      <c r="E18" s="67"/>
      <c r="F18" s="67"/>
      <c r="G18" s="67"/>
      <c r="H18" s="67"/>
      <c r="I18" s="67"/>
      <c r="J18" s="67"/>
    </row>
    <row r="19" spans="3:10" ht="12.75" x14ac:dyDescent="0.2">
      <c r="C19" s="10"/>
      <c r="D19" s="9"/>
      <c r="E19" s="7"/>
      <c r="F19" s="7"/>
      <c r="G19" s="7"/>
      <c r="H19" s="7"/>
      <c r="I19" s="7"/>
      <c r="J19" s="7"/>
    </row>
    <row r="20" spans="3:10" ht="12.75" x14ac:dyDescent="0.2">
      <c r="C20" s="10"/>
      <c r="D20" s="9"/>
      <c r="E20" s="7"/>
      <c r="F20" s="7"/>
      <c r="G20" s="7"/>
      <c r="H20" s="7"/>
      <c r="I20" s="7"/>
      <c r="J20" s="7"/>
    </row>
    <row r="21" spans="3:10" ht="12.75" x14ac:dyDescent="0.2">
      <c r="C21" s="10" t="s">
        <v>21</v>
      </c>
      <c r="D21" s="9"/>
      <c r="E21" s="7"/>
      <c r="F21" s="7"/>
      <c r="G21" s="68" t="s">
        <v>22</v>
      </c>
      <c r="H21" s="68"/>
      <c r="I21" s="68"/>
      <c r="J21" s="7"/>
    </row>
    <row r="22" spans="3:10" ht="12.75" x14ac:dyDescent="0.2">
      <c r="C22" s="10" t="s">
        <v>23</v>
      </c>
      <c r="D22" s="9"/>
      <c r="E22" s="7"/>
      <c r="F22" s="7"/>
      <c r="G22" s="68" t="s">
        <v>24</v>
      </c>
      <c r="H22" s="68"/>
      <c r="I22" s="68"/>
      <c r="J22" s="7"/>
    </row>
  </sheetData>
  <mergeCells count="4">
    <mergeCell ref="C17:J17"/>
    <mergeCell ref="C18:J18"/>
    <mergeCell ref="G21:I21"/>
    <mergeCell ref="G22:I22"/>
  </mergeCells>
  <hyperlinks>
    <hyperlink ref="G21" r:id="rId1" xr:uid="{00000000-0004-0000-0000-000000000000}"/>
    <hyperlink ref="G22" r:id="rId2" xr:uid="{00000000-0004-0000-0000-000001000000}"/>
    <hyperlink ref="A3" location="HL_Navigator" display="Navigator" xr:uid="{00000000-0004-0000-0000-000002000000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16"/>
  <sheetViews>
    <sheetView showGridLines="0" zoomScaleNormal="100" workbookViewId="0">
      <pane ySplit="4" topLeftCell="A5" activePane="bottomLeft" state="frozen"/>
      <selection pane="bottomLeft" activeCell="A5" sqref="A5"/>
    </sheetView>
  </sheetViews>
  <sheetFormatPr defaultRowHeight="12" x14ac:dyDescent="0.2"/>
  <cols>
    <col min="1" max="5" width="3.7109375" customWidth="1"/>
    <col min="6" max="6" width="17.7109375" customWidth="1"/>
  </cols>
  <sheetData>
    <row r="1" spans="1:12" ht="20.25" x14ac:dyDescent="0.3">
      <c r="A1" s="14" t="s">
        <v>1</v>
      </c>
      <c r="F1" s="12"/>
      <c r="G1" s="12"/>
    </row>
    <row r="2" spans="1:12" ht="18" x14ac:dyDescent="0.25">
      <c r="A2" s="16" t="str">
        <f>Model_Name</f>
        <v>Modified Internal Rate of Return</v>
      </c>
    </row>
    <row r="3" spans="1:12" x14ac:dyDescent="0.2">
      <c r="A3" s="11" t="s">
        <v>1</v>
      </c>
      <c r="B3" s="11"/>
      <c r="C3" s="11"/>
      <c r="D3" s="11"/>
      <c r="E3" s="11"/>
    </row>
    <row r="4" spans="1:12" ht="14.25" x14ac:dyDescent="0.2">
      <c r="E4" t="s">
        <v>2</v>
      </c>
      <c r="G4" s="24">
        <f>Overall_Error_Check</f>
        <v>0</v>
      </c>
    </row>
    <row r="7" spans="1:12" ht="16.5" thickBot="1" x14ac:dyDescent="0.3">
      <c r="B7" s="41">
        <v>1</v>
      </c>
      <c r="C7" s="41" t="s">
        <v>25</v>
      </c>
      <c r="D7" s="41"/>
      <c r="E7" s="41"/>
      <c r="F7" s="41"/>
      <c r="G7" s="41"/>
      <c r="H7" s="41"/>
      <c r="I7" s="41"/>
      <c r="J7" s="41"/>
      <c r="K7" s="41"/>
      <c r="L7" s="41"/>
    </row>
    <row r="8" spans="1:12" ht="12.75" thickTop="1" x14ac:dyDescent="0.2"/>
    <row r="9" spans="1:12" x14ac:dyDescent="0.2">
      <c r="F9" s="66" t="s">
        <v>26</v>
      </c>
    </row>
    <row r="10" spans="1:12" x14ac:dyDescent="0.2">
      <c r="F10" s="66" t="s">
        <v>27</v>
      </c>
    </row>
    <row r="11" spans="1:12" x14ac:dyDescent="0.2">
      <c r="F11" s="66" t="s">
        <v>0</v>
      </c>
    </row>
    <row r="12" spans="1:12" x14ac:dyDescent="0.2">
      <c r="F12" s="66" t="s">
        <v>111</v>
      </c>
    </row>
    <row r="13" spans="1:12" x14ac:dyDescent="0.2">
      <c r="F13" s="66" t="s">
        <v>66</v>
      </c>
    </row>
    <row r="14" spans="1:12" x14ac:dyDescent="0.2">
      <c r="F14" s="66" t="s">
        <v>72</v>
      </c>
    </row>
    <row r="15" spans="1:12" x14ac:dyDescent="0.2">
      <c r="F15" s="48"/>
    </row>
    <row r="16" spans="1:12" x14ac:dyDescent="0.2">
      <c r="F16" s="48"/>
    </row>
  </sheetData>
  <conditionalFormatting sqref="G4">
    <cfRule type="cellIs" dxfId="9" priority="1" operator="equal">
      <formula>1</formula>
    </cfRule>
  </conditionalFormatting>
  <hyperlinks>
    <hyperlink ref="A3:E3" location="HL_Navigator" tooltip="Go to Navigator (Table of Contents)" display="Navigator" xr:uid="{00000000-0004-0000-0100-000000000000}"/>
    <hyperlink ref="F9" location="HL_1" display="Cover" xr:uid="{AA82D5FF-E2B6-4604-A4E8-539369EA36D5}"/>
    <hyperlink ref="F10" location="HL_3" display="Style Guide" xr:uid="{32BDEE43-BE52-479F-8E06-D38239AB09AA}"/>
    <hyperlink ref="F11" location="HL_4" display="Model Parameters" xr:uid="{4D82BD7A-4E25-4BAD-B305-8BB68AE52B70}"/>
    <hyperlink ref="F12" location="HL_5" display="MIRR Examples" xr:uid="{D41DAB80-72C4-462B-B1E6-183791DEA9F3}"/>
    <hyperlink ref="F13" location="HL_6" display="Error Checks" xr:uid="{AB221C4E-F593-4F39-8BC8-EFAD0E8B5E71}"/>
    <hyperlink ref="F14" location="HL_7" display="Change Log" xr:uid="{3D671BE0-7BA7-4BBA-987B-9BFD43672CD7}"/>
  </hyperlink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outlinePr summaryBelow="0"/>
  </sheetPr>
  <dimension ref="A1:O81"/>
  <sheetViews>
    <sheetView showGridLines="0" zoomScaleNormal="100" workbookViewId="0">
      <pane ySplit="4" topLeftCell="A5" activePane="bottomLeft" state="frozen"/>
      <selection pane="bottomLeft" activeCell="A5" sqref="A5"/>
    </sheetView>
  </sheetViews>
  <sheetFormatPr defaultColWidth="0" defaultRowHeight="12" outlineLevelRow="1" x14ac:dyDescent="0.2"/>
  <cols>
    <col min="1" max="5" width="3.7109375" customWidth="1"/>
    <col min="6" max="7" width="9.140625" customWidth="1"/>
    <col min="8" max="8" width="1.7109375" customWidth="1"/>
    <col min="9" max="9" width="17.28515625" bestFit="1" customWidth="1"/>
    <col min="10" max="10" width="1.7109375" customWidth="1"/>
    <col min="11" max="11" width="23.42578125" customWidth="1"/>
    <col min="12" max="13" width="9.140625" customWidth="1"/>
    <col min="14" max="14" width="1.7109375" customWidth="1"/>
    <col min="15" max="15" width="0" hidden="1" customWidth="1"/>
    <col min="16" max="16384" width="9.140625" hidden="1"/>
  </cols>
  <sheetData>
    <row r="1" spans="1:13" ht="20.25" x14ac:dyDescent="0.3">
      <c r="A1" s="14" t="str">
        <f ca="1">IF(ISERROR(RIGHT(CELL("filename",A1),LEN(CELL("filename",A1))-FIND("]",CELL("filename",A1)))),
"",
RIGHT(CELL("filename",A1),LEN(CELL("filename",A1))-FIND("]",CELL("filename",A1))))</f>
        <v>Style Guide</v>
      </c>
      <c r="K1" s="11"/>
    </row>
    <row r="2" spans="1:13" ht="18" x14ac:dyDescent="0.25">
      <c r="A2" s="16" t="str">
        <f>Model_Name</f>
        <v>Modified Internal Rate of Return</v>
      </c>
    </row>
    <row r="3" spans="1:13" x14ac:dyDescent="0.2">
      <c r="A3" s="68" t="s">
        <v>1</v>
      </c>
      <c r="B3" s="68"/>
      <c r="C3" s="68"/>
      <c r="D3" s="68"/>
      <c r="E3" s="68"/>
    </row>
    <row r="4" spans="1:13" ht="14.25" x14ac:dyDescent="0.2">
      <c r="E4" t="s">
        <v>2</v>
      </c>
      <c r="I4" s="1">
        <f>Overall_Error_Check</f>
        <v>0</v>
      </c>
    </row>
    <row r="5" spans="1:13" x14ac:dyDescent="0.2">
      <c r="A5" s="11"/>
    </row>
    <row r="6" spans="1:13" ht="16.5" thickBot="1" x14ac:dyDescent="0.3">
      <c r="B6" s="41">
        <f>MAX($B$5:$B5)+1</f>
        <v>1</v>
      </c>
      <c r="C6" s="2" t="s">
        <v>28</v>
      </c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2.75" outlineLevel="1" thickTop="1" x14ac:dyDescent="0.2"/>
    <row r="8" spans="1:13" outlineLevel="1" x14ac:dyDescent="0.2">
      <c r="C8" s="70" t="s">
        <v>29</v>
      </c>
      <c r="D8" s="70"/>
      <c r="E8" s="70"/>
      <c r="F8" s="70"/>
      <c r="G8" s="70"/>
      <c r="H8" s="13"/>
      <c r="I8" s="13" t="s">
        <v>30</v>
      </c>
      <c r="J8" s="13"/>
      <c r="K8" s="13" t="s">
        <v>31</v>
      </c>
    </row>
    <row r="9" spans="1:13" outlineLevel="1" x14ac:dyDescent="0.2">
      <c r="C9" s="69"/>
      <c r="D9" s="69"/>
      <c r="E9" s="69"/>
      <c r="F9" s="69"/>
      <c r="G9" s="69"/>
      <c r="K9" s="17"/>
    </row>
    <row r="10" spans="1:13" ht="20.25" outlineLevel="1" x14ac:dyDescent="0.3">
      <c r="C10" s="69" t="s">
        <v>32</v>
      </c>
      <c r="D10" s="69"/>
      <c r="E10" s="69"/>
      <c r="F10" s="69"/>
      <c r="G10" s="69"/>
      <c r="I10" s="14" t="str">
        <f>C10</f>
        <v>Sheet Title</v>
      </c>
      <c r="K10" s="15" t="s">
        <v>32</v>
      </c>
    </row>
    <row r="11" spans="1:13" ht="18" outlineLevel="1" x14ac:dyDescent="0.25">
      <c r="C11" s="69" t="s">
        <v>5</v>
      </c>
      <c r="D11" s="69"/>
      <c r="E11" s="69"/>
      <c r="F11" s="69"/>
      <c r="G11" s="69"/>
      <c r="I11" s="16" t="str">
        <f>C11</f>
        <v>Model Name</v>
      </c>
      <c r="K11" s="15" t="s">
        <v>5</v>
      </c>
    </row>
    <row r="12" spans="1:13" outlineLevel="1" x14ac:dyDescent="0.2">
      <c r="C12" s="69"/>
      <c r="D12" s="69"/>
      <c r="E12" s="69"/>
      <c r="F12" s="69"/>
      <c r="G12" s="69"/>
      <c r="K12" s="17"/>
    </row>
    <row r="13" spans="1:13" ht="16.5" outlineLevel="1" thickBot="1" x14ac:dyDescent="0.3">
      <c r="C13" s="69" t="s">
        <v>33</v>
      </c>
      <c r="D13" s="69"/>
      <c r="E13" s="69"/>
      <c r="F13" s="69"/>
      <c r="G13" s="69"/>
      <c r="I13" s="40" t="str">
        <f>C13</f>
        <v>Header 1</v>
      </c>
      <c r="K13" s="15" t="s">
        <v>33</v>
      </c>
    </row>
    <row r="14" spans="1:13" ht="17.25" outlineLevel="1" thickTop="1" x14ac:dyDescent="0.25">
      <c r="C14" s="69" t="s">
        <v>34</v>
      </c>
      <c r="D14" s="69"/>
      <c r="E14" s="69"/>
      <c r="F14" s="69"/>
      <c r="G14" s="69"/>
      <c r="I14" s="3" t="str">
        <f>C14</f>
        <v>Header 2</v>
      </c>
      <c r="K14" s="15" t="s">
        <v>34</v>
      </c>
    </row>
    <row r="15" spans="1:13" ht="15" outlineLevel="1" x14ac:dyDescent="0.25">
      <c r="C15" s="69" t="s">
        <v>35</v>
      </c>
      <c r="D15" s="69"/>
      <c r="E15" s="69"/>
      <c r="F15" s="69"/>
      <c r="G15" s="69"/>
      <c r="I15" s="4" t="str">
        <f>C15</f>
        <v>Header 3</v>
      </c>
      <c r="K15" s="15" t="s">
        <v>35</v>
      </c>
    </row>
    <row r="16" spans="1:13" ht="15" outlineLevel="1" x14ac:dyDescent="0.25">
      <c r="C16" s="69" t="s">
        <v>36</v>
      </c>
      <c r="D16" s="69"/>
      <c r="E16" s="69"/>
      <c r="F16" s="69"/>
      <c r="G16" s="69"/>
      <c r="I16" s="18" t="str">
        <f>C16</f>
        <v>Header 4</v>
      </c>
      <c r="K16" s="15" t="s">
        <v>36</v>
      </c>
    </row>
    <row r="17" spans="2:14" outlineLevel="1" x14ac:dyDescent="0.2">
      <c r="C17" s="69"/>
      <c r="D17" s="69"/>
      <c r="E17" s="69"/>
      <c r="F17" s="69"/>
      <c r="G17" s="69"/>
      <c r="K17" s="17"/>
    </row>
    <row r="18" spans="2:14" ht="15" outlineLevel="1" x14ac:dyDescent="0.25">
      <c r="C18" s="69" t="s">
        <v>37</v>
      </c>
      <c r="D18" s="69"/>
      <c r="E18" s="69"/>
      <c r="F18" s="69"/>
      <c r="G18" s="69"/>
      <c r="I18" s="19" t="str">
        <f>C18</f>
        <v>Notes</v>
      </c>
      <c r="K18" s="15" t="s">
        <v>37</v>
      </c>
    </row>
    <row r="19" spans="2:14" outlineLevel="1" x14ac:dyDescent="0.2">
      <c r="C19" s="69"/>
      <c r="D19" s="69"/>
      <c r="E19" s="69"/>
      <c r="F19" s="69"/>
      <c r="G19" s="69"/>
      <c r="K19" s="17"/>
      <c r="N19" s="19"/>
    </row>
    <row r="20" spans="2:14" ht="15" outlineLevel="1" x14ac:dyDescent="0.25">
      <c r="C20" s="69" t="s">
        <v>38</v>
      </c>
      <c r="D20" s="69"/>
      <c r="E20" s="69"/>
      <c r="F20" s="69"/>
      <c r="G20" s="69"/>
      <c r="I20" s="13" t="str">
        <f>C20</f>
        <v>Table Heading</v>
      </c>
      <c r="K20" s="15" t="s">
        <v>38</v>
      </c>
    </row>
    <row r="21" spans="2:14" outlineLevel="1" x14ac:dyDescent="0.2"/>
    <row r="22" spans="2:14" outlineLevel="1" x14ac:dyDescent="0.2"/>
    <row r="23" spans="2:14" ht="16.5" thickBot="1" x14ac:dyDescent="0.3">
      <c r="B23" s="41">
        <f>MAX($B$5:$B22)+1</f>
        <v>2</v>
      </c>
      <c r="C23" s="2" t="s">
        <v>39</v>
      </c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2:14" ht="12.75" outlineLevel="1" thickTop="1" x14ac:dyDescent="0.2"/>
    <row r="25" spans="2:14" outlineLevel="1" x14ac:dyDescent="0.2">
      <c r="C25" s="70" t="s">
        <v>29</v>
      </c>
      <c r="D25" s="70"/>
      <c r="E25" s="70"/>
      <c r="F25" s="70"/>
      <c r="G25" s="70"/>
      <c r="H25" s="13"/>
      <c r="I25" s="13" t="s">
        <v>30</v>
      </c>
      <c r="J25" s="13"/>
      <c r="K25" s="13" t="s">
        <v>31</v>
      </c>
    </row>
    <row r="26" spans="2:14" ht="15" outlineLevel="1" x14ac:dyDescent="0.25">
      <c r="C26" s="69"/>
      <c r="D26" s="69"/>
      <c r="E26" s="69"/>
      <c r="F26" s="69"/>
      <c r="G26" s="69"/>
      <c r="K26" s="15"/>
    </row>
    <row r="27" spans="2:14" ht="15" outlineLevel="1" x14ac:dyDescent="0.25">
      <c r="C27" s="69" t="s">
        <v>40</v>
      </c>
      <c r="D27" s="69"/>
      <c r="E27" s="69"/>
      <c r="F27" s="69"/>
      <c r="G27" s="69"/>
      <c r="I27" s="20" t="s">
        <v>40</v>
      </c>
      <c r="K27" s="21" t="str">
        <f>C27</f>
        <v>Assumption</v>
      </c>
    </row>
    <row r="28" spans="2:14" ht="15" outlineLevel="1" x14ac:dyDescent="0.25">
      <c r="C28" s="69"/>
      <c r="D28" s="69"/>
      <c r="E28" s="69"/>
      <c r="F28" s="69"/>
      <c r="G28" s="69"/>
      <c r="K28" s="21"/>
    </row>
    <row r="29" spans="2:14" ht="15" outlineLevel="1" x14ac:dyDescent="0.25">
      <c r="C29" s="69" t="s">
        <v>41</v>
      </c>
      <c r="D29" s="69"/>
      <c r="E29" s="69"/>
      <c r="F29" s="69"/>
      <c r="G29" s="69"/>
      <c r="I29" s="22" t="str">
        <f>C29</f>
        <v>Constraint</v>
      </c>
      <c r="K29" s="21" t="str">
        <f>C29</f>
        <v>Constraint</v>
      </c>
    </row>
    <row r="30" spans="2:14" ht="15" outlineLevel="1" x14ac:dyDescent="0.25">
      <c r="C30" s="69"/>
      <c r="D30" s="69"/>
      <c r="E30" s="69"/>
      <c r="F30" s="69"/>
      <c r="G30" s="69"/>
      <c r="K30" s="21"/>
    </row>
    <row r="31" spans="2:14" ht="15" outlineLevel="1" x14ac:dyDescent="0.25">
      <c r="C31" s="69" t="s">
        <v>42</v>
      </c>
      <c r="D31" s="69"/>
      <c r="E31" s="69"/>
      <c r="F31" s="69"/>
      <c r="G31" s="69"/>
      <c r="I31" s="23"/>
      <c r="K31" s="21" t="str">
        <f>C31</f>
        <v>Empty</v>
      </c>
    </row>
    <row r="32" spans="2:14" ht="15" outlineLevel="1" x14ac:dyDescent="0.25">
      <c r="C32" s="69"/>
      <c r="D32" s="69"/>
      <c r="E32" s="69"/>
      <c r="F32" s="69"/>
      <c r="G32" s="69"/>
      <c r="K32" s="21"/>
    </row>
    <row r="33" spans="3:11" ht="15" outlineLevel="1" x14ac:dyDescent="0.25">
      <c r="C33" t="s">
        <v>43</v>
      </c>
      <c r="I33" s="24">
        <v>0</v>
      </c>
      <c r="K33" s="21" t="str">
        <f>C33</f>
        <v>Error Check</v>
      </c>
    </row>
    <row r="34" spans="3:11" ht="15" outlineLevel="1" x14ac:dyDescent="0.25">
      <c r="K34" s="21"/>
    </row>
    <row r="35" spans="3:11" ht="15" outlineLevel="1" x14ac:dyDescent="0.25">
      <c r="C35" s="69" t="s">
        <v>44</v>
      </c>
      <c r="D35" s="69"/>
      <c r="E35" s="69"/>
      <c r="F35" s="69"/>
      <c r="G35" s="69"/>
      <c r="I35" s="11" t="s">
        <v>44</v>
      </c>
      <c r="K35" s="21" t="str">
        <f>C35</f>
        <v>Hyperlink</v>
      </c>
    </row>
    <row r="36" spans="3:11" ht="15" outlineLevel="1" x14ac:dyDescent="0.25">
      <c r="C36" s="69"/>
      <c r="D36" s="69"/>
      <c r="E36" s="69"/>
      <c r="F36" s="69"/>
      <c r="G36" s="69"/>
      <c r="K36" s="21"/>
    </row>
    <row r="37" spans="3:11" ht="15" outlineLevel="1" x14ac:dyDescent="0.25">
      <c r="C37" s="69" t="s">
        <v>45</v>
      </c>
      <c r="D37" s="69"/>
      <c r="E37" s="69"/>
      <c r="F37" s="69"/>
      <c r="G37" s="69"/>
      <c r="I37" s="25" t="str">
        <f>'Error Checks'!E12</f>
        <v>Example</v>
      </c>
      <c r="K37" s="21" t="str">
        <f>C37</f>
        <v>Internal Reference</v>
      </c>
    </row>
    <row r="38" spans="3:11" ht="15" outlineLevel="1" x14ac:dyDescent="0.25">
      <c r="C38" s="69"/>
      <c r="D38" s="69"/>
      <c r="E38" s="69"/>
      <c r="F38" s="69"/>
      <c r="G38" s="69"/>
      <c r="K38" s="21"/>
    </row>
    <row r="39" spans="3:11" ht="15" outlineLevel="1" x14ac:dyDescent="0.25">
      <c r="C39" s="69" t="s">
        <v>46</v>
      </c>
      <c r="D39" s="69"/>
      <c r="E39" s="69"/>
      <c r="F39" s="69"/>
      <c r="G39" s="69"/>
      <c r="I39" s="26">
        <v>77</v>
      </c>
      <c r="K39" s="21" t="s">
        <v>47</v>
      </c>
    </row>
    <row r="40" spans="3:11" ht="15" outlineLevel="1" x14ac:dyDescent="0.25">
      <c r="C40" s="69"/>
      <c r="D40" s="69"/>
      <c r="E40" s="69"/>
      <c r="F40" s="69"/>
      <c r="G40" s="69"/>
      <c r="K40" s="21"/>
    </row>
    <row r="41" spans="3:11" ht="15" outlineLevel="1" x14ac:dyDescent="0.25">
      <c r="C41" s="69" t="s">
        <v>48</v>
      </c>
      <c r="D41" s="69"/>
      <c r="E41" s="69"/>
      <c r="F41" s="69"/>
      <c r="G41" s="69"/>
      <c r="I41" s="27">
        <f>I39</f>
        <v>77</v>
      </c>
      <c r="K41" s="21" t="str">
        <f>C41</f>
        <v>Line Total</v>
      </c>
    </row>
    <row r="42" spans="3:11" ht="15" outlineLevel="1" x14ac:dyDescent="0.25">
      <c r="C42" s="69"/>
      <c r="D42" s="69"/>
      <c r="E42" s="69"/>
      <c r="F42" s="69"/>
      <c r="G42" s="69"/>
      <c r="K42" s="21"/>
    </row>
    <row r="43" spans="3:11" ht="15" outlineLevel="1" x14ac:dyDescent="0.25">
      <c r="C43" s="69" t="s">
        <v>49</v>
      </c>
      <c r="D43" s="69"/>
      <c r="E43" s="69"/>
      <c r="F43" s="69"/>
      <c r="G43" s="69"/>
      <c r="I43" s="28">
        <v>365</v>
      </c>
      <c r="K43" s="21" t="str">
        <f>C43</f>
        <v>Parameter</v>
      </c>
    </row>
    <row r="44" spans="3:11" ht="15" outlineLevel="1" x14ac:dyDescent="0.25">
      <c r="C44" s="69"/>
      <c r="D44" s="69"/>
      <c r="E44" s="69"/>
      <c r="F44" s="69"/>
      <c r="G44" s="69"/>
      <c r="K44" s="21"/>
    </row>
    <row r="45" spans="3:11" ht="15" outlineLevel="1" x14ac:dyDescent="0.25">
      <c r="C45" s="69" t="s">
        <v>50</v>
      </c>
      <c r="D45" s="69"/>
      <c r="E45" s="69"/>
      <c r="F45" s="69"/>
      <c r="G45" s="69"/>
      <c r="I45" s="29" t="s">
        <v>51</v>
      </c>
      <c r="K45" s="21" t="str">
        <f>C45</f>
        <v>Range Name Description</v>
      </c>
    </row>
    <row r="46" spans="3:11" ht="15" outlineLevel="1" x14ac:dyDescent="0.25">
      <c r="C46" s="69"/>
      <c r="D46" s="69"/>
      <c r="E46" s="69"/>
      <c r="F46" s="69"/>
      <c r="G46" s="69"/>
      <c r="K46" s="21"/>
    </row>
    <row r="47" spans="3:11" ht="15" outlineLevel="1" x14ac:dyDescent="0.25">
      <c r="C47" s="69" t="s">
        <v>52</v>
      </c>
      <c r="D47" s="69"/>
      <c r="E47" s="69"/>
      <c r="F47" s="69"/>
      <c r="G47" s="69"/>
      <c r="I47" s="30">
        <f>ROW(C47)</f>
        <v>47</v>
      </c>
      <c r="K47" s="21" t="s">
        <v>53</v>
      </c>
    </row>
    <row r="48" spans="3:11" ht="15" outlineLevel="1" x14ac:dyDescent="0.25">
      <c r="C48" s="69"/>
      <c r="D48" s="69"/>
      <c r="E48" s="69"/>
      <c r="F48" s="69"/>
      <c r="G48" s="69"/>
      <c r="K48" s="21"/>
    </row>
    <row r="49" spans="2:13" ht="15" outlineLevel="1" x14ac:dyDescent="0.25">
      <c r="C49" s="69" t="s">
        <v>54</v>
      </c>
      <c r="D49" s="69"/>
      <c r="E49" s="69"/>
      <c r="F49" s="69"/>
      <c r="G49" s="69"/>
      <c r="I49" s="31">
        <f>I41</f>
        <v>77</v>
      </c>
      <c r="K49" s="21" t="str">
        <f>C49</f>
        <v>Row Summary</v>
      </c>
    </row>
    <row r="50" spans="2:13" ht="15" outlineLevel="1" x14ac:dyDescent="0.25">
      <c r="C50" s="69"/>
      <c r="D50" s="69"/>
      <c r="E50" s="69"/>
      <c r="F50" s="69"/>
      <c r="G50" s="69"/>
      <c r="K50" s="21"/>
    </row>
    <row r="51" spans="2:13" ht="15" outlineLevel="1" x14ac:dyDescent="0.25">
      <c r="C51" s="69" t="s">
        <v>55</v>
      </c>
      <c r="D51" s="69"/>
      <c r="E51" s="69"/>
      <c r="F51" s="69"/>
      <c r="G51" s="69"/>
      <c r="I51" s="32" t="s">
        <v>70</v>
      </c>
      <c r="K51" s="21" t="str">
        <f>C51</f>
        <v>Units</v>
      </c>
    </row>
    <row r="52" spans="2:13" ht="15" outlineLevel="1" x14ac:dyDescent="0.25">
      <c r="C52" s="69"/>
      <c r="D52" s="69"/>
      <c r="E52" s="69"/>
      <c r="F52" s="69"/>
      <c r="G52" s="69"/>
      <c r="K52" s="21"/>
    </row>
    <row r="53" spans="2:13" ht="15" outlineLevel="1" x14ac:dyDescent="0.25">
      <c r="C53" s="69" t="s">
        <v>56</v>
      </c>
      <c r="D53" s="69"/>
      <c r="E53" s="69"/>
      <c r="F53" s="69"/>
      <c r="G53" s="69"/>
      <c r="I53" s="33"/>
      <c r="K53" s="21" t="str">
        <f>C53</f>
        <v>WIP</v>
      </c>
    </row>
    <row r="54" spans="2:13" ht="15" outlineLevel="1" x14ac:dyDescent="0.25">
      <c r="C54" s="69"/>
      <c r="D54" s="69"/>
      <c r="E54" s="69"/>
      <c r="F54" s="69"/>
      <c r="G54" s="69"/>
      <c r="K54" s="21"/>
    </row>
    <row r="55" spans="2:13" outlineLevel="1" x14ac:dyDescent="0.2">
      <c r="C55" s="69"/>
      <c r="D55" s="69"/>
      <c r="E55" s="69"/>
      <c r="F55" s="69"/>
      <c r="G55" s="69"/>
    </row>
    <row r="56" spans="2:13" ht="16.5" thickBot="1" x14ac:dyDescent="0.3">
      <c r="B56" s="41">
        <f>MAX($B$5:$B55)+1</f>
        <v>3</v>
      </c>
      <c r="C56" s="2" t="s">
        <v>57</v>
      </c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2:13" ht="12.75" outlineLevel="1" thickTop="1" x14ac:dyDescent="0.2"/>
    <row r="58" spans="2:13" outlineLevel="1" x14ac:dyDescent="0.2">
      <c r="C58" s="70" t="s">
        <v>29</v>
      </c>
      <c r="D58" s="70"/>
      <c r="E58" s="70"/>
      <c r="F58" s="70"/>
      <c r="G58" s="70"/>
      <c r="H58" s="13"/>
      <c r="I58" s="13" t="s">
        <v>30</v>
      </c>
      <c r="J58" s="13"/>
      <c r="K58" s="13" t="s">
        <v>31</v>
      </c>
    </row>
    <row r="59" spans="2:13" outlineLevel="1" x14ac:dyDescent="0.2"/>
    <row r="60" spans="2:13" ht="15" outlineLevel="1" x14ac:dyDescent="0.25">
      <c r="C60" s="69" t="s">
        <v>58</v>
      </c>
      <c r="D60" s="69"/>
      <c r="E60" s="69"/>
      <c r="F60" s="69"/>
      <c r="G60" s="69"/>
      <c r="I60" s="43">
        <v>123456.789</v>
      </c>
      <c r="K60" s="21" t="str">
        <f t="shared" ref="K60:K66" si="0">C60</f>
        <v>Comma</v>
      </c>
    </row>
    <row r="61" spans="2:13" ht="15" outlineLevel="1" x14ac:dyDescent="0.25">
      <c r="C61" s="69"/>
      <c r="D61" s="69"/>
      <c r="E61" s="69"/>
      <c r="F61" s="69"/>
      <c r="G61" s="69"/>
      <c r="K61" s="21"/>
    </row>
    <row r="62" spans="2:13" ht="15" outlineLevel="1" x14ac:dyDescent="0.25">
      <c r="C62" s="69" t="s">
        <v>59</v>
      </c>
      <c r="D62" s="69"/>
      <c r="E62" s="69"/>
      <c r="F62" s="69"/>
      <c r="G62" s="69"/>
      <c r="I62" s="42">
        <v>-123456.789</v>
      </c>
      <c r="K62" s="21" t="str">
        <f t="shared" si="0"/>
        <v>Comma [0]</v>
      </c>
    </row>
    <row r="63" spans="2:13" ht="15" outlineLevel="1" x14ac:dyDescent="0.25">
      <c r="C63" s="69"/>
      <c r="D63" s="69"/>
      <c r="E63" s="69"/>
      <c r="F63" s="69"/>
      <c r="G63" s="69"/>
      <c r="K63" s="21"/>
    </row>
    <row r="64" spans="2:13" ht="15" outlineLevel="1" x14ac:dyDescent="0.25">
      <c r="C64" s="69" t="s">
        <v>60</v>
      </c>
      <c r="D64" s="69"/>
      <c r="E64" s="69"/>
      <c r="F64" s="69"/>
      <c r="G64" s="69"/>
      <c r="I64" s="44">
        <v>123456.789</v>
      </c>
      <c r="K64" s="21" t="str">
        <f t="shared" si="0"/>
        <v>Currency</v>
      </c>
    </row>
    <row r="65" spans="3:11" ht="15" outlineLevel="1" x14ac:dyDescent="0.25">
      <c r="C65" s="69"/>
      <c r="D65" s="69"/>
      <c r="E65" s="69"/>
      <c r="F65" s="69"/>
      <c r="G65" s="69"/>
      <c r="K65" s="21"/>
    </row>
    <row r="66" spans="3:11" ht="15" outlineLevel="1" x14ac:dyDescent="0.25">
      <c r="C66" s="69" t="s">
        <v>61</v>
      </c>
      <c r="D66" s="69"/>
      <c r="E66" s="69"/>
      <c r="F66" s="69"/>
      <c r="G66" s="69"/>
      <c r="I66" s="45">
        <v>123456.789</v>
      </c>
      <c r="K66" s="21" t="str">
        <f t="shared" si="0"/>
        <v>Currency [0]</v>
      </c>
    </row>
    <row r="67" spans="3:11" ht="15" outlineLevel="1" x14ac:dyDescent="0.25">
      <c r="C67" s="69"/>
      <c r="D67" s="69"/>
      <c r="E67" s="69"/>
      <c r="F67" s="69"/>
      <c r="G67" s="69"/>
      <c r="K67" s="21"/>
    </row>
    <row r="68" spans="3:11" ht="15" outlineLevel="1" x14ac:dyDescent="0.25">
      <c r="C68" s="69" t="s">
        <v>62</v>
      </c>
      <c r="D68" s="69"/>
      <c r="E68" s="69"/>
      <c r="F68" s="69"/>
      <c r="G68" s="69"/>
      <c r="I68" s="46">
        <f ca="1">TODAY()</f>
        <v>43978</v>
      </c>
      <c r="K68" s="21" t="str">
        <f>C68</f>
        <v>Date</v>
      </c>
    </row>
    <row r="69" spans="3:11" ht="15" outlineLevel="1" x14ac:dyDescent="0.25">
      <c r="C69" s="69"/>
      <c r="D69" s="69"/>
      <c r="E69" s="69"/>
      <c r="F69" s="69"/>
      <c r="G69" s="69"/>
      <c r="K69" s="21"/>
    </row>
    <row r="70" spans="3:11" ht="15" outlineLevel="1" x14ac:dyDescent="0.25">
      <c r="C70" s="69" t="s">
        <v>63</v>
      </c>
      <c r="D70" s="69"/>
      <c r="E70" s="69"/>
      <c r="F70" s="69"/>
      <c r="G70" s="69"/>
      <c r="I70" s="38">
        <f ca="1">TODAY()</f>
        <v>43978</v>
      </c>
      <c r="K70" s="21" t="str">
        <f>C70</f>
        <v>Date Heading</v>
      </c>
    </row>
    <row r="71" spans="3:11" ht="15" outlineLevel="1" x14ac:dyDescent="0.25">
      <c r="C71" s="69"/>
      <c r="D71" s="69"/>
      <c r="E71" s="69"/>
      <c r="F71" s="69"/>
      <c r="G71" s="69"/>
      <c r="K71" s="21"/>
    </row>
    <row r="72" spans="3:11" ht="15" outlineLevel="1" x14ac:dyDescent="0.25">
      <c r="C72" s="69" t="s">
        <v>64</v>
      </c>
      <c r="D72" s="69"/>
      <c r="E72" s="69"/>
      <c r="F72" s="69"/>
      <c r="G72" s="69"/>
      <c r="I72" s="34">
        <v>-123456.789</v>
      </c>
      <c r="K72" s="21" t="str">
        <f>C72</f>
        <v>Numbers 0</v>
      </c>
    </row>
    <row r="73" spans="3:11" ht="15" outlineLevel="1" x14ac:dyDescent="0.25">
      <c r="C73" s="69"/>
      <c r="D73" s="69"/>
      <c r="E73" s="69"/>
      <c r="F73" s="69"/>
      <c r="G73" s="69"/>
      <c r="K73" s="21"/>
    </row>
    <row r="74" spans="3:11" ht="15" outlineLevel="1" x14ac:dyDescent="0.25">
      <c r="C74" s="69" t="s">
        <v>65</v>
      </c>
      <c r="D74" s="69"/>
      <c r="E74" s="69"/>
      <c r="F74" s="69"/>
      <c r="G74" s="69"/>
      <c r="I74" s="35">
        <v>0.5</v>
      </c>
      <c r="K74" s="21" t="str">
        <f>C74</f>
        <v>Percent</v>
      </c>
    </row>
    <row r="75" spans="3:11" outlineLevel="1" x14ac:dyDescent="0.2">
      <c r="C75" s="69"/>
      <c r="D75" s="69"/>
      <c r="E75" s="69"/>
      <c r="F75" s="69"/>
      <c r="G75" s="69"/>
    </row>
    <row r="76" spans="3:11" outlineLevel="1" x14ac:dyDescent="0.2">
      <c r="C76" s="69"/>
      <c r="D76" s="69"/>
      <c r="E76" s="69"/>
      <c r="F76" s="69"/>
      <c r="G76" s="69"/>
    </row>
    <row r="77" spans="3:11" x14ac:dyDescent="0.2">
      <c r="C77" s="69"/>
      <c r="D77" s="69"/>
      <c r="E77" s="69"/>
      <c r="F77" s="69"/>
      <c r="G77" s="69"/>
    </row>
    <row r="78" spans="3:11" x14ac:dyDescent="0.2">
      <c r="C78" s="69"/>
      <c r="D78" s="69"/>
      <c r="E78" s="69"/>
      <c r="F78" s="69"/>
      <c r="G78" s="69"/>
    </row>
    <row r="79" spans="3:11" x14ac:dyDescent="0.2">
      <c r="C79" s="69"/>
      <c r="D79" s="69"/>
      <c r="E79" s="69"/>
      <c r="F79" s="69"/>
      <c r="G79" s="69"/>
    </row>
    <row r="80" spans="3:11" x14ac:dyDescent="0.2">
      <c r="C80" s="69"/>
      <c r="D80" s="69"/>
      <c r="E80" s="69"/>
      <c r="F80" s="69"/>
      <c r="G80" s="69"/>
    </row>
    <row r="81" spans="3:7" x14ac:dyDescent="0.2">
      <c r="C81" s="69"/>
      <c r="D81" s="69"/>
      <c r="E81" s="69"/>
      <c r="F81" s="69"/>
      <c r="G81" s="69"/>
    </row>
  </sheetData>
  <mergeCells count="66">
    <mergeCell ref="C81:G81"/>
    <mergeCell ref="C75:G75"/>
    <mergeCell ref="C76:G76"/>
    <mergeCell ref="C77:G77"/>
    <mergeCell ref="C78:G78"/>
    <mergeCell ref="C79:G79"/>
    <mergeCell ref="C80:G80"/>
    <mergeCell ref="C74:G74"/>
    <mergeCell ref="C63:G63"/>
    <mergeCell ref="C64:G64"/>
    <mergeCell ref="C65:G65"/>
    <mergeCell ref="C66:G66"/>
    <mergeCell ref="C67:G67"/>
    <mergeCell ref="C68:G68"/>
    <mergeCell ref="C69:G69"/>
    <mergeCell ref="C70:G70"/>
    <mergeCell ref="C71:G71"/>
    <mergeCell ref="C72:G72"/>
    <mergeCell ref="C73:G73"/>
    <mergeCell ref="C62:G62"/>
    <mergeCell ref="C48:G48"/>
    <mergeCell ref="C49:G49"/>
    <mergeCell ref="C50:G50"/>
    <mergeCell ref="C51:G51"/>
    <mergeCell ref="C52:G52"/>
    <mergeCell ref="C53:G53"/>
    <mergeCell ref="C54:G54"/>
    <mergeCell ref="C55:G55"/>
    <mergeCell ref="C58:G58"/>
    <mergeCell ref="C60:G60"/>
    <mergeCell ref="C61:G61"/>
    <mergeCell ref="C47:G47"/>
    <mergeCell ref="C36:G36"/>
    <mergeCell ref="C37:G37"/>
    <mergeCell ref="C38:G38"/>
    <mergeCell ref="C39:G39"/>
    <mergeCell ref="C40:G40"/>
    <mergeCell ref="C41:G41"/>
    <mergeCell ref="C42:G42"/>
    <mergeCell ref="C43:G43"/>
    <mergeCell ref="C44:G44"/>
    <mergeCell ref="C45:G45"/>
    <mergeCell ref="C46:G46"/>
    <mergeCell ref="C35:G35"/>
    <mergeCell ref="C18:G18"/>
    <mergeCell ref="C19:G19"/>
    <mergeCell ref="C20:G20"/>
    <mergeCell ref="C25:G25"/>
    <mergeCell ref="C26:G26"/>
    <mergeCell ref="C27:G27"/>
    <mergeCell ref="C28:G28"/>
    <mergeCell ref="C29:G29"/>
    <mergeCell ref="C30:G30"/>
    <mergeCell ref="C31:G31"/>
    <mergeCell ref="C32:G32"/>
    <mergeCell ref="C17:G17"/>
    <mergeCell ref="A3:E3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</mergeCells>
  <conditionalFormatting sqref="I4">
    <cfRule type="cellIs" dxfId="8" priority="1" operator="notEqual">
      <formula>0</formula>
    </cfRule>
  </conditionalFormatting>
  <hyperlinks>
    <hyperlink ref="A3:E3" location="HL_Navigator" tooltip="Go to Navigator (Table of Contents)" display="Navigator" xr:uid="{00000000-0004-0000-0200-000000000000}"/>
    <hyperlink ref="A3" location="HL_Navigator" display="Navigator" xr:uid="{00000000-0004-0000-0200-000001000000}"/>
    <hyperlink ref="I4" location="Overall_Error_Check" tooltip="Go to Overall Error Check" display="Overall_Error_Check" xr:uid="{00000000-0004-0000-0200-000002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2">
    <outlinePr summaryBelow="0"/>
  </sheetPr>
  <dimension ref="A1:S33"/>
  <sheetViews>
    <sheetView showGridLines="0" zoomScaleNormal="100" workbookViewId="0">
      <pane ySplit="4" topLeftCell="A5" activePane="bottomLeft" state="frozen"/>
      <selection activeCell="A3" sqref="A3:E3"/>
      <selection pane="bottomLeft" activeCell="A5" sqref="A5"/>
    </sheetView>
  </sheetViews>
  <sheetFormatPr defaultColWidth="0" defaultRowHeight="12" outlineLevelRow="1" x14ac:dyDescent="0.2"/>
  <cols>
    <col min="1" max="5" width="3.7109375" customWidth="1"/>
    <col min="6" max="6" width="16.28515625" customWidth="1"/>
    <col min="7" max="7" width="14.42578125" customWidth="1"/>
    <col min="8" max="8" width="3" customWidth="1"/>
    <col min="9" max="18" width="9.140625" customWidth="1"/>
    <col min="19" max="19" width="1.7109375" customWidth="1"/>
    <col min="20" max="16384" width="9.140625" hidden="1"/>
  </cols>
  <sheetData>
    <row r="1" spans="1:18" ht="20.25" x14ac:dyDescent="0.3">
      <c r="A1" s="14" t="str">
        <f ca="1">IF(ISERROR(RIGHT(CELL("filename",A1),LEN(CELL("filename",A1))-FIND("]",CELL("filename",A1)))),
"",
RIGHT(CELL("filename",A1),LEN(CELL("filename",A1))-FIND("]",CELL("filename",A1))))</f>
        <v>Model Parameters</v>
      </c>
      <c r="J1" s="49"/>
      <c r="K1" s="49"/>
    </row>
    <row r="2" spans="1:18" ht="18" x14ac:dyDescent="0.25">
      <c r="A2" s="16" t="str">
        <f>Model_Name</f>
        <v>Modified Internal Rate of Return</v>
      </c>
    </row>
    <row r="3" spans="1:18" x14ac:dyDescent="0.2">
      <c r="A3" s="68" t="s">
        <v>1</v>
      </c>
      <c r="B3" s="68"/>
      <c r="C3" s="68"/>
      <c r="D3" s="68"/>
      <c r="E3" s="68"/>
    </row>
    <row r="4" spans="1:18" ht="14.25" x14ac:dyDescent="0.2">
      <c r="E4" t="s">
        <v>2</v>
      </c>
      <c r="I4" s="1">
        <f>Overall_Error_Check</f>
        <v>0</v>
      </c>
    </row>
    <row r="6" spans="1:18" ht="16.5" thickBot="1" x14ac:dyDescent="0.3">
      <c r="B6" s="41">
        <f>MAX($B$5:$B5)+1</f>
        <v>1</v>
      </c>
      <c r="C6" s="2" t="s">
        <v>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2.75" outlineLevel="1" thickTop="1" x14ac:dyDescent="0.2"/>
    <row r="8" spans="1:18" ht="16.5" outlineLevel="1" x14ac:dyDescent="0.25">
      <c r="C8" s="3" t="s">
        <v>4</v>
      </c>
    </row>
    <row r="9" spans="1:18" ht="16.5" outlineLevel="1" x14ac:dyDescent="0.25">
      <c r="C9" s="3"/>
    </row>
    <row r="10" spans="1:18" ht="16.5" outlineLevel="1" x14ac:dyDescent="0.25">
      <c r="C10" s="3"/>
      <c r="E10" s="4" t="s">
        <v>3</v>
      </c>
    </row>
    <row r="11" spans="1:18" outlineLevel="1" x14ac:dyDescent="0.2">
      <c r="E11" t="s">
        <v>5</v>
      </c>
      <c r="G11" s="71" t="s">
        <v>112</v>
      </c>
      <c r="H11" s="71"/>
      <c r="I11" s="71"/>
      <c r="J11" s="71"/>
      <c r="K11" s="71"/>
      <c r="L11" s="71"/>
      <c r="M11" s="71"/>
      <c r="N11" s="71"/>
    </row>
    <row r="12" spans="1:18" outlineLevel="1" x14ac:dyDescent="0.2">
      <c r="E12" t="s">
        <v>6</v>
      </c>
      <c r="G12" s="72" t="s">
        <v>88</v>
      </c>
      <c r="H12" s="72"/>
      <c r="I12" s="72"/>
      <c r="J12" s="72"/>
      <c r="K12" s="72"/>
      <c r="L12" s="72"/>
      <c r="M12" s="72"/>
      <c r="N12" s="72"/>
    </row>
    <row r="13" spans="1:18" outlineLevel="1" x14ac:dyDescent="0.2"/>
    <row r="14" spans="1:18" outlineLevel="1" x14ac:dyDescent="0.2"/>
    <row r="15" spans="1:18" ht="16.5" thickBot="1" x14ac:dyDescent="0.3">
      <c r="B15" s="41">
        <f>MAX($B$5:$B14)+1</f>
        <v>2</v>
      </c>
      <c r="C15" s="2" t="s">
        <v>7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12.75" outlineLevel="1" thickTop="1" x14ac:dyDescent="0.2"/>
    <row r="17" spans="3:7" ht="16.5" outlineLevel="1" x14ac:dyDescent="0.25">
      <c r="C17" s="3" t="s">
        <v>8</v>
      </c>
    </row>
    <row r="18" spans="3:7" outlineLevel="1" x14ac:dyDescent="0.2"/>
    <row r="19" spans="3:7" outlineLevel="1" x14ac:dyDescent="0.2">
      <c r="E19" t="s">
        <v>9</v>
      </c>
      <c r="G19" s="5">
        <v>365</v>
      </c>
    </row>
    <row r="20" spans="3:7" outlineLevel="1" x14ac:dyDescent="0.2">
      <c r="E20" t="s">
        <v>10</v>
      </c>
      <c r="G20" s="5">
        <v>1</v>
      </c>
    </row>
    <row r="21" spans="3:7" outlineLevel="1" x14ac:dyDescent="0.2">
      <c r="E21" t="s">
        <v>11</v>
      </c>
      <c r="G21" s="5">
        <v>3</v>
      </c>
    </row>
    <row r="22" spans="3:7" outlineLevel="1" x14ac:dyDescent="0.2">
      <c r="E22" t="s">
        <v>12</v>
      </c>
      <c r="G22" s="5">
        <v>6</v>
      </c>
    </row>
    <row r="23" spans="3:7" outlineLevel="1" x14ac:dyDescent="0.2">
      <c r="E23" t="s">
        <v>13</v>
      </c>
      <c r="G23" s="5">
        <v>12</v>
      </c>
    </row>
    <row r="24" spans="3:7" outlineLevel="1" x14ac:dyDescent="0.2">
      <c r="E24" t="s">
        <v>14</v>
      </c>
      <c r="G24" s="5">
        <v>4</v>
      </c>
    </row>
    <row r="25" spans="3:7" outlineLevel="1" x14ac:dyDescent="0.2"/>
    <row r="26" spans="3:7" outlineLevel="1" x14ac:dyDescent="0.2">
      <c r="E26" t="s">
        <v>15</v>
      </c>
      <c r="G26" s="5">
        <v>5</v>
      </c>
    </row>
    <row r="27" spans="3:7" outlineLevel="1" x14ac:dyDescent="0.2"/>
    <row r="28" spans="3:7" outlineLevel="1" x14ac:dyDescent="0.2">
      <c r="E28" t="s">
        <v>16</v>
      </c>
      <c r="G28" s="6">
        <v>9.9999999999999997E+98</v>
      </c>
    </row>
    <row r="29" spans="3:7" outlineLevel="1" x14ac:dyDescent="0.2">
      <c r="E29" t="s">
        <v>17</v>
      </c>
      <c r="G29" s="6">
        <v>1E-8</v>
      </c>
    </row>
    <row r="30" spans="3:7" outlineLevel="1" x14ac:dyDescent="0.2"/>
    <row r="31" spans="3:7" outlineLevel="1" x14ac:dyDescent="0.2">
      <c r="E31" t="s">
        <v>18</v>
      </c>
      <c r="G31" s="5">
        <v>1000</v>
      </c>
    </row>
    <row r="32" spans="3:7" outlineLevel="1" x14ac:dyDescent="0.2"/>
    <row r="33" outlineLevel="1" x14ac:dyDescent="0.2"/>
  </sheetData>
  <sheetProtection formatColumns="0" formatRows="0"/>
  <mergeCells count="3">
    <mergeCell ref="A3:E3"/>
    <mergeCell ref="G11:N11"/>
    <mergeCell ref="G12:N12"/>
  </mergeCells>
  <conditionalFormatting sqref="I4">
    <cfRule type="cellIs" dxfId="7" priority="1" operator="notEqual">
      <formula>0</formula>
    </cfRule>
  </conditionalFormatting>
  <hyperlinks>
    <hyperlink ref="A3:E3" location="HL_Navigator" tooltip="Go to Navigator (Table of Contents)" display="Navigator" xr:uid="{00000000-0004-0000-0300-000000000000}"/>
    <hyperlink ref="A3" location="HL_Navigator" display="Navigator" xr:uid="{00000000-0004-0000-0300-000001000000}"/>
    <hyperlink ref="I4" location="Overall_Error_Check" tooltip="Go to Overall Error Check" display="Overall_Error_Check" xr:uid="{00000000-0004-0000-0300-000002000000}"/>
  </hyperlinks>
  <pageMargins left="0.70866141732283472" right="0.70866141732283472" top="0.74803149606299213" bottom="0.74803149606299213" header="0.31496062992125984" footer="0.31496062992125984"/>
  <pageSetup paperSize="8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28747-51F6-4B80-BE38-BF25B96CCA0B}">
  <dimension ref="A1:S99"/>
  <sheetViews>
    <sheetView showGridLines="0" workbookViewId="0">
      <pane ySplit="4" topLeftCell="A5" activePane="bottomLeft" state="frozen"/>
      <selection pane="bottomLeft" activeCell="A5" sqref="A5"/>
    </sheetView>
  </sheetViews>
  <sheetFormatPr defaultRowHeight="12" x14ac:dyDescent="0.2"/>
  <cols>
    <col min="1" max="4" width="3.7109375" customWidth="1"/>
    <col min="6" max="6" width="40.140625" bestFit="1" customWidth="1"/>
    <col min="7" max="7" width="13.140625" customWidth="1"/>
  </cols>
  <sheetData>
    <row r="1" spans="1:19" ht="20.25" x14ac:dyDescent="0.3">
      <c r="A1" s="14" t="str">
        <f ca="1">IF(ISERROR(RIGHT(CELL("filename",A1),LEN(CELL("filename",A1))-FIND("]",CELL("filename",A1)))),
"",
RIGHT(CELL("filename",A1),LEN(CELL("filename",A1))-FIND("]",CELL("filename",A1))))</f>
        <v>MIRR Examples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9" ht="18" x14ac:dyDescent="0.25">
      <c r="A2" s="16" t="str">
        <f>Model_Name</f>
        <v>Modified Internal Rate of Return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19" x14ac:dyDescent="0.2">
      <c r="A3" s="68" t="s">
        <v>1</v>
      </c>
      <c r="B3" s="68"/>
      <c r="C3" s="68"/>
      <c r="D3" s="68"/>
      <c r="E3" s="68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</row>
    <row r="4" spans="1:19" ht="14.25" x14ac:dyDescent="0.2">
      <c r="A4" s="51"/>
      <c r="B4" s="51"/>
      <c r="C4" s="51"/>
      <c r="D4" s="51"/>
      <c r="E4" s="51" t="s">
        <v>2</v>
      </c>
      <c r="F4" s="51"/>
      <c r="G4" s="51"/>
      <c r="H4" s="51"/>
      <c r="I4" s="1">
        <f>Overall_Error_Check</f>
        <v>0</v>
      </c>
      <c r="J4" s="51"/>
      <c r="K4" s="51"/>
      <c r="L4" s="51"/>
      <c r="M4" s="51"/>
      <c r="N4" s="51"/>
      <c r="O4" s="51"/>
      <c r="P4" s="51"/>
      <c r="Q4" s="51"/>
    </row>
    <row r="5" spans="1:19" x14ac:dyDescent="0.2">
      <c r="A5" s="50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9" s="52" customFormat="1" ht="16.5" thickBot="1" x14ac:dyDescent="0.3">
      <c r="B6" s="41">
        <f>MAX($B$5:$B5)+1</f>
        <v>1</v>
      </c>
      <c r="C6" s="2" t="s">
        <v>111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s="52" customFormat="1" ht="12" customHeight="1" thickTop="1" x14ac:dyDescent="0.2"/>
    <row r="8" spans="1:19" ht="16.5" x14ac:dyDescent="0.25">
      <c r="C8" s="3" t="s">
        <v>89</v>
      </c>
    </row>
    <row r="10" spans="1:19" ht="15" x14ac:dyDescent="0.25">
      <c r="D10" s="4" t="s">
        <v>90</v>
      </c>
    </row>
    <row r="12" spans="1:19" x14ac:dyDescent="0.2">
      <c r="F12" t="s">
        <v>91</v>
      </c>
      <c r="G12" s="53">
        <v>0.12</v>
      </c>
    </row>
    <row r="13" spans="1:19" x14ac:dyDescent="0.2">
      <c r="F13" t="s">
        <v>92</v>
      </c>
      <c r="G13" s="53">
        <v>0.08</v>
      </c>
    </row>
    <row r="15" spans="1:19" hidden="1" x14ac:dyDescent="0.2">
      <c r="F15" t="s">
        <v>93</v>
      </c>
      <c r="G15" s="54">
        <v>0.1</v>
      </c>
    </row>
    <row r="16" spans="1:19" hidden="1" x14ac:dyDescent="0.2"/>
    <row r="17" spans="3:18" hidden="1" x14ac:dyDescent="0.2"/>
    <row r="18" spans="3:18" hidden="1" x14ac:dyDescent="0.2">
      <c r="D18" s="55" t="s">
        <v>94</v>
      </c>
    </row>
    <row r="19" spans="3:18" hidden="1" x14ac:dyDescent="0.2"/>
    <row r="20" spans="3:18" hidden="1" x14ac:dyDescent="0.2">
      <c r="F20" t="s">
        <v>95</v>
      </c>
      <c r="H20" s="56">
        <v>0</v>
      </c>
      <c r="I20" s="56">
        <v>1</v>
      </c>
      <c r="J20" s="56">
        <v>2</v>
      </c>
      <c r="K20" s="56">
        <v>3</v>
      </c>
      <c r="L20" s="56">
        <v>4</v>
      </c>
      <c r="M20" s="56">
        <v>5</v>
      </c>
      <c r="N20" s="56">
        <v>6</v>
      </c>
      <c r="O20" s="56">
        <v>7</v>
      </c>
      <c r="P20" s="56">
        <v>8</v>
      </c>
      <c r="Q20" s="56">
        <v>9</v>
      </c>
      <c r="R20" s="56">
        <v>10</v>
      </c>
    </row>
    <row r="21" spans="3:18" hidden="1" x14ac:dyDescent="0.2">
      <c r="F21" t="s">
        <v>96</v>
      </c>
      <c r="H21" s="57">
        <v>-12000</v>
      </c>
      <c r="I21" s="57">
        <v>4000</v>
      </c>
      <c r="J21" s="57">
        <v>-800</v>
      </c>
      <c r="K21" s="57">
        <v>1400</v>
      </c>
      <c r="L21" s="57">
        <v>-100</v>
      </c>
      <c r="M21" s="57">
        <v>1500</v>
      </c>
      <c r="N21" s="57">
        <v>3000</v>
      </c>
      <c r="O21" s="57">
        <v>3200</v>
      </c>
      <c r="P21" s="57">
        <v>3400</v>
      </c>
      <c r="Q21" s="57">
        <v>3600</v>
      </c>
      <c r="R21" s="57">
        <v>3800</v>
      </c>
    </row>
    <row r="22" spans="3:18" ht="12.75" hidden="1" thickBot="1" x14ac:dyDescent="0.25"/>
    <row r="23" spans="3:18" hidden="1" x14ac:dyDescent="0.2">
      <c r="F23" s="60" t="s">
        <v>97</v>
      </c>
      <c r="G23" s="61">
        <f>IRR(H21:R21,Guess)</f>
        <v>0.11278667912664586</v>
      </c>
    </row>
    <row r="24" spans="3:18" ht="12.75" hidden="1" thickBot="1" x14ac:dyDescent="0.25">
      <c r="F24" s="62" t="s">
        <v>98</v>
      </c>
      <c r="G24" s="63">
        <f>MIRR(H21:R21,Finance_Rate,Reinvestment_Rate)</f>
        <v>9.8053799377737727E-2</v>
      </c>
    </row>
    <row r="25" spans="3:18" hidden="1" x14ac:dyDescent="0.2"/>
    <row r="26" spans="3:18" hidden="1" x14ac:dyDescent="0.2"/>
    <row r="27" spans="3:18" ht="15" hidden="1" x14ac:dyDescent="0.25">
      <c r="C27" s="4" t="s">
        <v>99</v>
      </c>
    </row>
    <row r="28" spans="3:18" hidden="1" x14ac:dyDescent="0.2"/>
    <row r="29" spans="3:18" ht="15" x14ac:dyDescent="0.25">
      <c r="D29" s="4" t="s">
        <v>100</v>
      </c>
    </row>
    <row r="31" spans="3:18" x14ac:dyDescent="0.2">
      <c r="F31" t="str">
        <f>$F$20</f>
        <v>Time</v>
      </c>
      <c r="H31" s="56">
        <f t="shared" ref="H31:R31" si="0">H$20</f>
        <v>0</v>
      </c>
      <c r="I31" s="56">
        <f t="shared" si="0"/>
        <v>1</v>
      </c>
      <c r="J31" s="56">
        <f t="shared" si="0"/>
        <v>2</v>
      </c>
      <c r="K31" s="56">
        <f t="shared" si="0"/>
        <v>3</v>
      </c>
      <c r="L31" s="56">
        <f t="shared" si="0"/>
        <v>4</v>
      </c>
      <c r="M31" s="56">
        <f t="shared" si="0"/>
        <v>5</v>
      </c>
      <c r="N31" s="56">
        <f t="shared" si="0"/>
        <v>6</v>
      </c>
      <c r="O31" s="56">
        <f t="shared" si="0"/>
        <v>7</v>
      </c>
      <c r="P31" s="56">
        <f t="shared" si="0"/>
        <v>8</v>
      </c>
      <c r="Q31" s="56">
        <f t="shared" si="0"/>
        <v>9</v>
      </c>
      <c r="R31" s="56">
        <f t="shared" si="0"/>
        <v>10</v>
      </c>
    </row>
    <row r="32" spans="3:18" x14ac:dyDescent="0.2">
      <c r="F32" t="str">
        <f>F12</f>
        <v>Finance Rate</v>
      </c>
      <c r="H32" s="58">
        <f t="shared" ref="H32:R32" si="1">1/(1+Finance_Rate)^H$31</f>
        <v>1</v>
      </c>
      <c r="I32" s="58">
        <f t="shared" si="1"/>
        <v>0.89285714285714279</v>
      </c>
      <c r="J32" s="58">
        <f t="shared" si="1"/>
        <v>0.79719387755102034</v>
      </c>
      <c r="K32" s="58">
        <f t="shared" si="1"/>
        <v>0.71178024781341087</v>
      </c>
      <c r="L32" s="58">
        <f t="shared" si="1"/>
        <v>0.63551807840483121</v>
      </c>
      <c r="M32" s="58">
        <f t="shared" si="1"/>
        <v>0.56742685571859919</v>
      </c>
      <c r="N32" s="58">
        <f t="shared" si="1"/>
        <v>0.50663112117732068</v>
      </c>
      <c r="O32" s="58">
        <f t="shared" si="1"/>
        <v>0.45234921533689343</v>
      </c>
      <c r="P32" s="58">
        <f t="shared" si="1"/>
        <v>0.4038832279793691</v>
      </c>
      <c r="Q32" s="58">
        <f t="shared" si="1"/>
        <v>0.36061002498157957</v>
      </c>
      <c r="R32" s="58">
        <f t="shared" si="1"/>
        <v>0.32197323659069599</v>
      </c>
    </row>
    <row r="33" spans="4:18" x14ac:dyDescent="0.2">
      <c r="F33" t="str">
        <f>F13</f>
        <v>Reinvestment Rate</v>
      </c>
      <c r="H33" s="58">
        <f t="shared" ref="H33:R33" si="2">(1+Reinvestment_Rate)^(MAX($31:$31)-H$31)</f>
        <v>2.1589249972727877</v>
      </c>
      <c r="I33" s="58">
        <f t="shared" si="2"/>
        <v>1.9990046271044331</v>
      </c>
      <c r="J33" s="58">
        <f t="shared" si="2"/>
        <v>1.8509302102818823</v>
      </c>
      <c r="K33" s="58">
        <f t="shared" si="2"/>
        <v>1.7138242687795207</v>
      </c>
      <c r="L33" s="58">
        <f t="shared" si="2"/>
        <v>1.5868743229440005</v>
      </c>
      <c r="M33" s="58">
        <f t="shared" si="2"/>
        <v>1.4693280768000003</v>
      </c>
      <c r="N33" s="58">
        <f t="shared" si="2"/>
        <v>1.3604889600000003</v>
      </c>
      <c r="O33" s="58">
        <f t="shared" si="2"/>
        <v>1.2597120000000002</v>
      </c>
      <c r="P33" s="58">
        <f t="shared" si="2"/>
        <v>1.1664000000000001</v>
      </c>
      <c r="Q33" s="58">
        <f t="shared" si="2"/>
        <v>1.08</v>
      </c>
      <c r="R33" s="58">
        <f t="shared" si="2"/>
        <v>1</v>
      </c>
    </row>
    <row r="36" spans="4:18" ht="15" x14ac:dyDescent="0.25">
      <c r="D36" s="4" t="s">
        <v>101</v>
      </c>
    </row>
    <row r="38" spans="4:18" x14ac:dyDescent="0.2">
      <c r="F38" t="str">
        <f>$F$20</f>
        <v>Time</v>
      </c>
      <c r="H38" s="56">
        <f t="shared" ref="H38:R38" si="3">H$20</f>
        <v>0</v>
      </c>
      <c r="I38" s="56">
        <f t="shared" si="3"/>
        <v>1</v>
      </c>
      <c r="J38" s="56">
        <f t="shared" si="3"/>
        <v>2</v>
      </c>
      <c r="K38" s="56">
        <f t="shared" si="3"/>
        <v>3</v>
      </c>
      <c r="L38" s="56">
        <f t="shared" si="3"/>
        <v>4</v>
      </c>
      <c r="M38" s="56">
        <f t="shared" si="3"/>
        <v>5</v>
      </c>
      <c r="N38" s="56">
        <f t="shared" si="3"/>
        <v>6</v>
      </c>
      <c r="O38" s="56">
        <f t="shared" si="3"/>
        <v>7</v>
      </c>
      <c r="P38" s="56">
        <f t="shared" si="3"/>
        <v>8</v>
      </c>
      <c r="Q38" s="56">
        <f t="shared" si="3"/>
        <v>9</v>
      </c>
      <c r="R38" s="56">
        <f t="shared" si="3"/>
        <v>10</v>
      </c>
    </row>
    <row r="39" spans="4:18" x14ac:dyDescent="0.2">
      <c r="F39" t="s">
        <v>102</v>
      </c>
      <c r="H39" s="34">
        <f t="shared" ref="H39:R39" si="4">MIN(H$21,)</f>
        <v>-12000</v>
      </c>
      <c r="I39" s="34">
        <f t="shared" si="4"/>
        <v>0</v>
      </c>
      <c r="J39" s="34">
        <f t="shared" si="4"/>
        <v>-800</v>
      </c>
      <c r="K39" s="34">
        <f t="shared" si="4"/>
        <v>0</v>
      </c>
      <c r="L39" s="34">
        <f t="shared" si="4"/>
        <v>-100</v>
      </c>
      <c r="M39" s="34">
        <f t="shared" si="4"/>
        <v>0</v>
      </c>
      <c r="N39" s="34">
        <f t="shared" si="4"/>
        <v>0</v>
      </c>
      <c r="O39" s="34">
        <f t="shared" si="4"/>
        <v>0</v>
      </c>
      <c r="P39" s="34">
        <f t="shared" si="4"/>
        <v>0</v>
      </c>
      <c r="Q39" s="34">
        <f t="shared" si="4"/>
        <v>0</v>
      </c>
      <c r="R39" s="34">
        <f t="shared" si="4"/>
        <v>0</v>
      </c>
    </row>
    <row r="40" spans="4:18" x14ac:dyDescent="0.2">
      <c r="F40" t="s">
        <v>103</v>
      </c>
      <c r="H40" s="34">
        <f t="shared" ref="H40:R40" si="5">MAX(H$21,)</f>
        <v>0</v>
      </c>
      <c r="I40" s="34">
        <f t="shared" si="5"/>
        <v>4000</v>
      </c>
      <c r="J40" s="34">
        <f t="shared" si="5"/>
        <v>0</v>
      </c>
      <c r="K40" s="34">
        <f t="shared" si="5"/>
        <v>1400</v>
      </c>
      <c r="L40" s="34">
        <f t="shared" si="5"/>
        <v>0</v>
      </c>
      <c r="M40" s="34">
        <f t="shared" si="5"/>
        <v>1500</v>
      </c>
      <c r="N40" s="34">
        <f t="shared" si="5"/>
        <v>3000</v>
      </c>
      <c r="O40" s="34">
        <f t="shared" si="5"/>
        <v>3200</v>
      </c>
      <c r="P40" s="34">
        <f t="shared" si="5"/>
        <v>3400</v>
      </c>
      <c r="Q40" s="34">
        <f t="shared" si="5"/>
        <v>3600</v>
      </c>
      <c r="R40" s="34">
        <f t="shared" si="5"/>
        <v>3800</v>
      </c>
    </row>
    <row r="43" spans="4:18" ht="15" x14ac:dyDescent="0.25">
      <c r="D43" s="4" t="str">
        <f>"Present Value of "&amp;D36</f>
        <v>Present Value of Split of Cash Flows</v>
      </c>
    </row>
    <row r="45" spans="4:18" x14ac:dyDescent="0.2">
      <c r="F45" t="str">
        <f>$F$20</f>
        <v>Time</v>
      </c>
      <c r="H45" s="56">
        <f t="shared" ref="H45:R45" si="6">H$20</f>
        <v>0</v>
      </c>
      <c r="I45" s="56">
        <f t="shared" si="6"/>
        <v>1</v>
      </c>
      <c r="J45" s="56">
        <f t="shared" si="6"/>
        <v>2</v>
      </c>
      <c r="K45" s="56">
        <f t="shared" si="6"/>
        <v>3</v>
      </c>
      <c r="L45" s="56">
        <f t="shared" si="6"/>
        <v>4</v>
      </c>
      <c r="M45" s="56">
        <f t="shared" si="6"/>
        <v>5</v>
      </c>
      <c r="N45" s="56">
        <f t="shared" si="6"/>
        <v>6</v>
      </c>
      <c r="O45" s="56">
        <f t="shared" si="6"/>
        <v>7</v>
      </c>
      <c r="P45" s="56">
        <f t="shared" si="6"/>
        <v>8</v>
      </c>
      <c r="Q45" s="56">
        <f t="shared" si="6"/>
        <v>9</v>
      </c>
      <c r="R45" s="56">
        <f t="shared" si="6"/>
        <v>10</v>
      </c>
    </row>
    <row r="46" spans="4:18" x14ac:dyDescent="0.2">
      <c r="F46" t="str">
        <f>"PV of "&amp;F39&amp;" at Time 0"</f>
        <v>PV of Investment (Negative) Cash Flows at Time 0</v>
      </c>
      <c r="H46" s="34">
        <f>H39*H32</f>
        <v>-12000</v>
      </c>
      <c r="I46" s="34">
        <f t="shared" ref="I46:R47" si="7">I39*I32</f>
        <v>0</v>
      </c>
      <c r="J46" s="34">
        <f t="shared" si="7"/>
        <v>-637.75510204081627</v>
      </c>
      <c r="K46" s="34">
        <f t="shared" si="7"/>
        <v>0</v>
      </c>
      <c r="L46" s="34">
        <f t="shared" si="7"/>
        <v>-63.551807840483121</v>
      </c>
      <c r="M46" s="34">
        <f t="shared" si="7"/>
        <v>0</v>
      </c>
      <c r="N46" s="34">
        <f t="shared" si="7"/>
        <v>0</v>
      </c>
      <c r="O46" s="34">
        <f t="shared" si="7"/>
        <v>0</v>
      </c>
      <c r="P46" s="34">
        <f t="shared" si="7"/>
        <v>0</v>
      </c>
      <c r="Q46" s="34">
        <f t="shared" si="7"/>
        <v>0</v>
      </c>
      <c r="R46" s="34">
        <f t="shared" si="7"/>
        <v>0</v>
      </c>
    </row>
    <row r="47" spans="4:18" x14ac:dyDescent="0.2">
      <c r="F47" t="str">
        <f>"PV of "&amp;F40&amp;" at Time "&amp;TEXT(MAX($45:$45),"#,##0")</f>
        <v>PV of Returns (Positive Cash Flows) at Time 10</v>
      </c>
      <c r="H47" s="34">
        <f>H40*H33</f>
        <v>0</v>
      </c>
      <c r="I47" s="34">
        <f t="shared" si="7"/>
        <v>7996.0185084177319</v>
      </c>
      <c r="J47" s="34">
        <f t="shared" si="7"/>
        <v>0</v>
      </c>
      <c r="K47" s="34">
        <f t="shared" si="7"/>
        <v>2399.3539762913288</v>
      </c>
      <c r="L47" s="34">
        <f t="shared" si="7"/>
        <v>0</v>
      </c>
      <c r="M47" s="34">
        <f t="shared" si="7"/>
        <v>2203.9921152000006</v>
      </c>
      <c r="N47" s="34">
        <f t="shared" si="7"/>
        <v>4081.4668800000009</v>
      </c>
      <c r="O47" s="34">
        <f t="shared" si="7"/>
        <v>4031.0784000000003</v>
      </c>
      <c r="P47" s="34">
        <f t="shared" si="7"/>
        <v>3965.76</v>
      </c>
      <c r="Q47" s="34">
        <f t="shared" si="7"/>
        <v>3888.0000000000005</v>
      </c>
      <c r="R47" s="34">
        <f t="shared" si="7"/>
        <v>3800</v>
      </c>
    </row>
    <row r="50" spans="3:18" ht="15" x14ac:dyDescent="0.25">
      <c r="D50" s="4" t="str">
        <f>"Restated "&amp;D36</f>
        <v>Restated Split of Cash Flows</v>
      </c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</row>
    <row r="51" spans="3:18" x14ac:dyDescent="0.2"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</row>
    <row r="52" spans="3:18" x14ac:dyDescent="0.2">
      <c r="D52" s="51"/>
      <c r="E52" s="51"/>
      <c r="F52" s="51" t="str">
        <f>$F$20</f>
        <v>Time</v>
      </c>
      <c r="G52" s="51"/>
      <c r="H52" s="56">
        <f t="shared" ref="H52:R52" si="8">H$20</f>
        <v>0</v>
      </c>
      <c r="I52" s="56">
        <f t="shared" si="8"/>
        <v>1</v>
      </c>
      <c r="J52" s="56">
        <f t="shared" si="8"/>
        <v>2</v>
      </c>
      <c r="K52" s="56">
        <f t="shared" si="8"/>
        <v>3</v>
      </c>
      <c r="L52" s="56">
        <f t="shared" si="8"/>
        <v>4</v>
      </c>
      <c r="M52" s="56">
        <f t="shared" si="8"/>
        <v>5</v>
      </c>
      <c r="N52" s="56">
        <f t="shared" si="8"/>
        <v>6</v>
      </c>
      <c r="O52" s="56">
        <f t="shared" si="8"/>
        <v>7</v>
      </c>
      <c r="P52" s="56">
        <f t="shared" si="8"/>
        <v>8</v>
      </c>
      <c r="Q52" s="56">
        <f t="shared" si="8"/>
        <v>9</v>
      </c>
      <c r="R52" s="56">
        <f t="shared" si="8"/>
        <v>10</v>
      </c>
    </row>
    <row r="53" spans="3:18" x14ac:dyDescent="0.2">
      <c r="D53" s="51"/>
      <c r="E53" s="51"/>
      <c r="F53" s="51" t="str">
        <f>F46</f>
        <v>PV of Investment (Negative) Cash Flows at Time 0</v>
      </c>
      <c r="G53" s="51"/>
      <c r="H53" s="34">
        <f t="shared" ref="H53:R53" si="9">IF(H$52,,SUM($H46:$R46))</f>
        <v>-12701.306909881299</v>
      </c>
      <c r="I53" s="34">
        <f t="shared" si="9"/>
        <v>0</v>
      </c>
      <c r="J53" s="34">
        <f t="shared" si="9"/>
        <v>0</v>
      </c>
      <c r="K53" s="34">
        <f t="shared" si="9"/>
        <v>0</v>
      </c>
      <c r="L53" s="34">
        <f t="shared" si="9"/>
        <v>0</v>
      </c>
      <c r="M53" s="34">
        <f t="shared" si="9"/>
        <v>0</v>
      </c>
      <c r="N53" s="34">
        <f t="shared" si="9"/>
        <v>0</v>
      </c>
      <c r="O53" s="34">
        <f t="shared" si="9"/>
        <v>0</v>
      </c>
      <c r="P53" s="34">
        <f t="shared" si="9"/>
        <v>0</v>
      </c>
      <c r="Q53" s="34">
        <f t="shared" si="9"/>
        <v>0</v>
      </c>
      <c r="R53" s="34">
        <f t="shared" si="9"/>
        <v>0</v>
      </c>
    </row>
    <row r="54" spans="3:18" x14ac:dyDescent="0.2">
      <c r="D54" s="51"/>
      <c r="E54" s="51"/>
      <c r="F54" s="51" t="str">
        <f>F47</f>
        <v>PV of Returns (Positive Cash Flows) at Time 10</v>
      </c>
      <c r="G54" s="51"/>
      <c r="H54" s="34">
        <f t="shared" ref="H54:R54" si="10">IF(MAX($52:$52)-H$52,,SUM($H47:$R47))</f>
        <v>0</v>
      </c>
      <c r="I54" s="34">
        <f t="shared" si="10"/>
        <v>0</v>
      </c>
      <c r="J54" s="34">
        <f t="shared" si="10"/>
        <v>0</v>
      </c>
      <c r="K54" s="34">
        <f t="shared" si="10"/>
        <v>0</v>
      </c>
      <c r="L54" s="34">
        <f t="shared" si="10"/>
        <v>0</v>
      </c>
      <c r="M54" s="34">
        <f t="shared" si="10"/>
        <v>0</v>
      </c>
      <c r="N54" s="34">
        <f t="shared" si="10"/>
        <v>0</v>
      </c>
      <c r="O54" s="34">
        <f t="shared" si="10"/>
        <v>0</v>
      </c>
      <c r="P54" s="34">
        <f t="shared" si="10"/>
        <v>0</v>
      </c>
      <c r="Q54" s="34">
        <f t="shared" si="10"/>
        <v>0</v>
      </c>
      <c r="R54" s="34">
        <f t="shared" si="10"/>
        <v>32365.669879909066</v>
      </c>
    </row>
    <row r="55" spans="3:18" x14ac:dyDescent="0.2">
      <c r="F55" t="s">
        <v>104</v>
      </c>
      <c r="H55" s="34">
        <f>SUM(H53:H54)</f>
        <v>-12701.306909881299</v>
      </c>
      <c r="I55" s="34">
        <f t="shared" ref="I55:R55" si="11">SUM(I53:I54)</f>
        <v>0</v>
      </c>
      <c r="J55" s="34">
        <f t="shared" si="11"/>
        <v>0</v>
      </c>
      <c r="K55" s="34">
        <f t="shared" si="11"/>
        <v>0</v>
      </c>
      <c r="L55" s="34">
        <f t="shared" si="11"/>
        <v>0</v>
      </c>
      <c r="M55" s="34">
        <f t="shared" si="11"/>
        <v>0</v>
      </c>
      <c r="N55" s="34">
        <f t="shared" si="11"/>
        <v>0</v>
      </c>
      <c r="O55" s="34">
        <f t="shared" si="11"/>
        <v>0</v>
      </c>
      <c r="P55" s="34">
        <f t="shared" si="11"/>
        <v>0</v>
      </c>
      <c r="Q55" s="34">
        <f t="shared" si="11"/>
        <v>0</v>
      </c>
      <c r="R55" s="34">
        <f t="shared" si="11"/>
        <v>32365.669879909066</v>
      </c>
    </row>
    <row r="58" spans="3:18" ht="16.5" x14ac:dyDescent="0.25">
      <c r="C58" s="3" t="s">
        <v>105</v>
      </c>
    </row>
    <row r="60" spans="3:18" ht="15" x14ac:dyDescent="0.25">
      <c r="D60" s="4" t="str">
        <f>D18</f>
        <v>Cash Flows</v>
      </c>
    </row>
    <row r="62" spans="3:18" x14ac:dyDescent="0.2">
      <c r="F62" t="str">
        <f>F20</f>
        <v>Time</v>
      </c>
      <c r="H62" s="56">
        <f t="shared" ref="H62:R63" si="12">H20</f>
        <v>0</v>
      </c>
      <c r="I62" s="56">
        <f t="shared" si="12"/>
        <v>1</v>
      </c>
      <c r="J62" s="56">
        <f t="shared" si="12"/>
        <v>2</v>
      </c>
      <c r="K62" s="56">
        <f t="shared" si="12"/>
        <v>3</v>
      </c>
      <c r="L62" s="56">
        <f t="shared" si="12"/>
        <v>4</v>
      </c>
      <c r="M62" s="56">
        <f t="shared" si="12"/>
        <v>5</v>
      </c>
      <c r="N62" s="56">
        <f t="shared" si="12"/>
        <v>6</v>
      </c>
      <c r="O62" s="56">
        <f t="shared" si="12"/>
        <v>7</v>
      </c>
      <c r="P62" s="56">
        <f t="shared" si="12"/>
        <v>8</v>
      </c>
      <c r="Q62" s="56">
        <f t="shared" si="12"/>
        <v>9</v>
      </c>
      <c r="R62" s="56">
        <f t="shared" si="12"/>
        <v>10</v>
      </c>
    </row>
    <row r="63" spans="3:18" x14ac:dyDescent="0.2">
      <c r="F63" t="str">
        <f>F21</f>
        <v>Cash Flow</v>
      </c>
      <c r="H63" s="34">
        <f t="shared" si="12"/>
        <v>-12000</v>
      </c>
      <c r="I63" s="34">
        <f t="shared" si="12"/>
        <v>4000</v>
      </c>
      <c r="J63" s="34">
        <f t="shared" si="12"/>
        <v>-800</v>
      </c>
      <c r="K63" s="34">
        <f t="shared" si="12"/>
        <v>1400</v>
      </c>
      <c r="L63" s="34">
        <f t="shared" si="12"/>
        <v>-100</v>
      </c>
      <c r="M63" s="34">
        <f t="shared" si="12"/>
        <v>1500</v>
      </c>
      <c r="N63" s="34">
        <f t="shared" si="12"/>
        <v>3000</v>
      </c>
      <c r="O63" s="34">
        <f t="shared" si="12"/>
        <v>3200</v>
      </c>
      <c r="P63" s="34">
        <f t="shared" si="12"/>
        <v>3400</v>
      </c>
      <c r="Q63" s="34">
        <f t="shared" si="12"/>
        <v>3600</v>
      </c>
      <c r="R63" s="34">
        <f t="shared" si="12"/>
        <v>3800</v>
      </c>
    </row>
    <row r="64" spans="3:18" ht="12.75" thickBot="1" x14ac:dyDescent="0.25"/>
    <row r="65" spans="4:18" x14ac:dyDescent="0.2">
      <c r="F65" s="60" t="s">
        <v>97</v>
      </c>
      <c r="G65" s="61">
        <f>IRR(H63:R63)</f>
        <v>0.11278667912664586</v>
      </c>
    </row>
    <row r="66" spans="4:18" ht="12.75" thickBot="1" x14ac:dyDescent="0.25">
      <c r="F66" s="62" t="s">
        <v>98</v>
      </c>
      <c r="G66" s="63">
        <f>MIRR(H63:R63,Finance_Rate,Reinvestment_Rate)</f>
        <v>9.8053799377737727E-2</v>
      </c>
    </row>
    <row r="69" spans="4:18" ht="15" x14ac:dyDescent="0.25">
      <c r="D69" s="4" t="s">
        <v>106</v>
      </c>
    </row>
    <row r="71" spans="4:18" x14ac:dyDescent="0.2">
      <c r="F71" t="str">
        <f>$F$20</f>
        <v>Time</v>
      </c>
      <c r="H71" s="56">
        <f t="shared" ref="H71:R71" si="13">H$20</f>
        <v>0</v>
      </c>
      <c r="I71" s="56">
        <f t="shared" si="13"/>
        <v>1</v>
      </c>
      <c r="J71" s="56">
        <f t="shared" si="13"/>
        <v>2</v>
      </c>
      <c r="K71" s="56">
        <f t="shared" si="13"/>
        <v>3</v>
      </c>
      <c r="L71" s="56">
        <f t="shared" si="13"/>
        <v>4</v>
      </c>
      <c r="M71" s="56">
        <f t="shared" si="13"/>
        <v>5</v>
      </c>
      <c r="N71" s="56">
        <f t="shared" si="13"/>
        <v>6</v>
      </c>
      <c r="O71" s="56">
        <f t="shared" si="13"/>
        <v>7</v>
      </c>
      <c r="P71" s="56">
        <f t="shared" si="13"/>
        <v>8</v>
      </c>
      <c r="Q71" s="56">
        <f t="shared" si="13"/>
        <v>9</v>
      </c>
      <c r="R71" s="56">
        <f t="shared" si="13"/>
        <v>10</v>
      </c>
    </row>
    <row r="72" spans="4:18" x14ac:dyDescent="0.2">
      <c r="F72" t="str">
        <f>F55</f>
        <v>Aggregate Cash Flows</v>
      </c>
      <c r="H72" s="34">
        <f>H55</f>
        <v>-12701.306909881299</v>
      </c>
      <c r="I72" s="34">
        <f t="shared" ref="I72:R72" si="14">I55</f>
        <v>0</v>
      </c>
      <c r="J72" s="34">
        <f t="shared" si="14"/>
        <v>0</v>
      </c>
      <c r="K72" s="34">
        <f t="shared" si="14"/>
        <v>0</v>
      </c>
      <c r="L72" s="34">
        <f t="shared" si="14"/>
        <v>0</v>
      </c>
      <c r="M72" s="34">
        <f t="shared" si="14"/>
        <v>0</v>
      </c>
      <c r="N72" s="34">
        <f t="shared" si="14"/>
        <v>0</v>
      </c>
      <c r="O72" s="34">
        <f t="shared" si="14"/>
        <v>0</v>
      </c>
      <c r="P72" s="34">
        <f t="shared" si="14"/>
        <v>0</v>
      </c>
      <c r="Q72" s="34">
        <f t="shared" si="14"/>
        <v>0</v>
      </c>
      <c r="R72" s="34">
        <f t="shared" si="14"/>
        <v>32365.669879909066</v>
      </c>
    </row>
    <row r="73" spans="4:18" ht="12.75" thickBot="1" x14ac:dyDescent="0.25"/>
    <row r="74" spans="4:18" x14ac:dyDescent="0.2">
      <c r="F74" s="60" t="s">
        <v>97</v>
      </c>
      <c r="G74" s="61">
        <f>IRR(H72:R72)</f>
        <v>9.8053799377737727E-2</v>
      </c>
    </row>
    <row r="75" spans="4:18" x14ac:dyDescent="0.2">
      <c r="F75" s="64" t="s">
        <v>98</v>
      </c>
      <c r="G75" s="65">
        <f>MIRR(H72:R72,Finance_Rate,Reinvestment_Rate)</f>
        <v>9.8053799377737727E-2</v>
      </c>
    </row>
    <row r="76" spans="4:18" ht="12.75" thickBot="1" x14ac:dyDescent="0.25">
      <c r="F76" s="62" t="s">
        <v>107</v>
      </c>
      <c r="G76" s="63">
        <f>IF(H72&lt;0,(R72/-H72)^(1/MAX($71:$71))-1,)</f>
        <v>9.8053799377737727E-2</v>
      </c>
    </row>
    <row r="79" spans="4:18" ht="15" x14ac:dyDescent="0.25">
      <c r="D79" s="4" t="s">
        <v>108</v>
      </c>
    </row>
    <row r="81" spans="4:18" x14ac:dyDescent="0.2">
      <c r="F81" t="str">
        <f>$F$20</f>
        <v>Time</v>
      </c>
      <c r="H81" s="56">
        <f t="shared" ref="H81:R81" si="15">H$20</f>
        <v>0</v>
      </c>
      <c r="I81" s="56">
        <f t="shared" si="15"/>
        <v>1</v>
      </c>
      <c r="J81" s="56">
        <f t="shared" si="15"/>
        <v>2</v>
      </c>
      <c r="K81" s="56">
        <f t="shared" si="15"/>
        <v>3</v>
      </c>
      <c r="L81" s="56">
        <f t="shared" si="15"/>
        <v>4</v>
      </c>
      <c r="M81" s="56">
        <f t="shared" si="15"/>
        <v>5</v>
      </c>
      <c r="N81" s="56">
        <f t="shared" si="15"/>
        <v>6</v>
      </c>
      <c r="O81" s="56">
        <f t="shared" si="15"/>
        <v>7</v>
      </c>
      <c r="P81" s="56">
        <f t="shared" si="15"/>
        <v>8</v>
      </c>
      <c r="Q81" s="56">
        <f t="shared" si="15"/>
        <v>9</v>
      </c>
      <c r="R81" s="56">
        <f t="shared" si="15"/>
        <v>10</v>
      </c>
    </row>
    <row r="82" spans="4:18" x14ac:dyDescent="0.2">
      <c r="F82" t="str">
        <f>F53</f>
        <v>PV of Investment (Negative) Cash Flows at Time 0</v>
      </c>
      <c r="H82" s="34">
        <f t="shared" ref="H82:R82" si="16">H53</f>
        <v>-12701.306909881299</v>
      </c>
      <c r="I82" s="34">
        <f t="shared" si="16"/>
        <v>0</v>
      </c>
      <c r="J82" s="34">
        <f t="shared" si="16"/>
        <v>0</v>
      </c>
      <c r="K82" s="34">
        <f t="shared" si="16"/>
        <v>0</v>
      </c>
      <c r="L82" s="34">
        <f t="shared" si="16"/>
        <v>0</v>
      </c>
      <c r="M82" s="34">
        <f t="shared" si="16"/>
        <v>0</v>
      </c>
      <c r="N82" s="34">
        <f t="shared" si="16"/>
        <v>0</v>
      </c>
      <c r="O82" s="34">
        <f t="shared" si="16"/>
        <v>0</v>
      </c>
      <c r="P82" s="34">
        <f t="shared" si="16"/>
        <v>0</v>
      </c>
      <c r="Q82" s="34">
        <f t="shared" si="16"/>
        <v>0</v>
      </c>
      <c r="R82" s="34">
        <f t="shared" si="16"/>
        <v>0</v>
      </c>
    </row>
    <row r="83" spans="4:18" x14ac:dyDescent="0.2">
      <c r="F83" t="str">
        <f>F40</f>
        <v>Returns (Positive Cash Flows)</v>
      </c>
      <c r="H83" s="34">
        <f t="shared" ref="H83:R83" si="17">H40</f>
        <v>0</v>
      </c>
      <c r="I83" s="34">
        <f t="shared" si="17"/>
        <v>4000</v>
      </c>
      <c r="J83" s="34">
        <f t="shared" si="17"/>
        <v>0</v>
      </c>
      <c r="K83" s="34">
        <f t="shared" si="17"/>
        <v>1400</v>
      </c>
      <c r="L83" s="34">
        <f t="shared" si="17"/>
        <v>0</v>
      </c>
      <c r="M83" s="34">
        <f t="shared" si="17"/>
        <v>1500</v>
      </c>
      <c r="N83" s="34">
        <f t="shared" si="17"/>
        <v>3000</v>
      </c>
      <c r="O83" s="34">
        <f t="shared" si="17"/>
        <v>3200</v>
      </c>
      <c r="P83" s="34">
        <f t="shared" si="17"/>
        <v>3400</v>
      </c>
      <c r="Q83" s="34">
        <f t="shared" si="17"/>
        <v>3600</v>
      </c>
      <c r="R83" s="34">
        <f t="shared" si="17"/>
        <v>3800</v>
      </c>
    </row>
    <row r="84" spans="4:18" x14ac:dyDescent="0.2">
      <c r="F84" t="s">
        <v>109</v>
      </c>
      <c r="H84" s="59">
        <f>SUM(H82:H83)</f>
        <v>-12701.306909881299</v>
      </c>
      <c r="I84" s="59">
        <f t="shared" ref="I84:R84" si="18">SUM(I82:I83)</f>
        <v>4000</v>
      </c>
      <c r="J84" s="59">
        <f t="shared" si="18"/>
        <v>0</v>
      </c>
      <c r="K84" s="59">
        <f t="shared" si="18"/>
        <v>1400</v>
      </c>
      <c r="L84" s="59">
        <f t="shared" si="18"/>
        <v>0</v>
      </c>
      <c r="M84" s="59">
        <f t="shared" si="18"/>
        <v>1500</v>
      </c>
      <c r="N84" s="59">
        <f t="shared" si="18"/>
        <v>3000</v>
      </c>
      <c r="O84" s="59">
        <f t="shared" si="18"/>
        <v>3200</v>
      </c>
      <c r="P84" s="59">
        <f t="shared" si="18"/>
        <v>3400</v>
      </c>
      <c r="Q84" s="59">
        <f t="shared" si="18"/>
        <v>3600</v>
      </c>
      <c r="R84" s="59">
        <f t="shared" si="18"/>
        <v>3800</v>
      </c>
    </row>
    <row r="85" spans="4:18" ht="12.75" thickBot="1" x14ac:dyDescent="0.25"/>
    <row r="86" spans="4:18" x14ac:dyDescent="0.2">
      <c r="F86" s="60" t="s">
        <v>97</v>
      </c>
      <c r="G86" s="61">
        <f>IRR(H84:R84)</f>
        <v>0.11294945663745004</v>
      </c>
    </row>
    <row r="87" spans="4:18" ht="12.75" thickBot="1" x14ac:dyDescent="0.25">
      <c r="F87" s="62" t="s">
        <v>98</v>
      </c>
      <c r="G87" s="63">
        <f>MIRR(H84:R84,Finance_Rate,Reinvestment_Rate)</f>
        <v>9.8053799377737727E-2</v>
      </c>
    </row>
    <row r="90" spans="4:18" ht="15" x14ac:dyDescent="0.25">
      <c r="D90" s="4" t="s">
        <v>110</v>
      </c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</row>
    <row r="91" spans="4:18" x14ac:dyDescent="0.2"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</row>
    <row r="92" spans="4:18" x14ac:dyDescent="0.2">
      <c r="D92" s="51"/>
      <c r="E92" s="51"/>
      <c r="F92" s="51" t="str">
        <f>$F$20</f>
        <v>Time</v>
      </c>
      <c r="G92" s="51"/>
      <c r="H92" s="56">
        <f t="shared" ref="H92:R92" si="19">H$20</f>
        <v>0</v>
      </c>
      <c r="I92" s="56">
        <f t="shared" si="19"/>
        <v>1</v>
      </c>
      <c r="J92" s="56">
        <f t="shared" si="19"/>
        <v>2</v>
      </c>
      <c r="K92" s="56">
        <f t="shared" si="19"/>
        <v>3</v>
      </c>
      <c r="L92" s="56">
        <f t="shared" si="19"/>
        <v>4</v>
      </c>
      <c r="M92" s="56">
        <f t="shared" si="19"/>
        <v>5</v>
      </c>
      <c r="N92" s="56">
        <f t="shared" si="19"/>
        <v>6</v>
      </c>
      <c r="O92" s="56">
        <f t="shared" si="19"/>
        <v>7</v>
      </c>
      <c r="P92" s="56">
        <f t="shared" si="19"/>
        <v>8</v>
      </c>
      <c r="Q92" s="56">
        <f t="shared" si="19"/>
        <v>9</v>
      </c>
      <c r="R92" s="56">
        <f t="shared" si="19"/>
        <v>10</v>
      </c>
    </row>
    <row r="93" spans="4:18" x14ac:dyDescent="0.2">
      <c r="D93" s="51"/>
      <c r="E93" s="51"/>
      <c r="F93" s="51" t="str">
        <f>F39</f>
        <v>Investment (Negative) Cash Flows</v>
      </c>
      <c r="G93" s="51"/>
      <c r="H93" s="34">
        <f t="shared" ref="H93:R93" si="20">H39</f>
        <v>-12000</v>
      </c>
      <c r="I93" s="34">
        <f t="shared" si="20"/>
        <v>0</v>
      </c>
      <c r="J93" s="34">
        <f t="shared" si="20"/>
        <v>-800</v>
      </c>
      <c r="K93" s="34">
        <f t="shared" si="20"/>
        <v>0</v>
      </c>
      <c r="L93" s="34">
        <f t="shared" si="20"/>
        <v>-100</v>
      </c>
      <c r="M93" s="34">
        <f t="shared" si="20"/>
        <v>0</v>
      </c>
      <c r="N93" s="34">
        <f t="shared" si="20"/>
        <v>0</v>
      </c>
      <c r="O93" s="34">
        <f t="shared" si="20"/>
        <v>0</v>
      </c>
      <c r="P93" s="34">
        <f t="shared" si="20"/>
        <v>0</v>
      </c>
      <c r="Q93" s="34">
        <f t="shared" si="20"/>
        <v>0</v>
      </c>
      <c r="R93" s="34">
        <f t="shared" si="20"/>
        <v>0</v>
      </c>
    </row>
    <row r="94" spans="4:18" x14ac:dyDescent="0.2">
      <c r="D94" s="51"/>
      <c r="E94" s="51"/>
      <c r="F94" s="51" t="str">
        <f>F54</f>
        <v>PV of Returns (Positive Cash Flows) at Time 10</v>
      </c>
      <c r="G94" s="51"/>
      <c r="H94" s="34">
        <f t="shared" ref="H94:R94" si="21">H54</f>
        <v>0</v>
      </c>
      <c r="I94" s="34">
        <f t="shared" si="21"/>
        <v>0</v>
      </c>
      <c r="J94" s="34">
        <f t="shared" si="21"/>
        <v>0</v>
      </c>
      <c r="K94" s="34">
        <f t="shared" si="21"/>
        <v>0</v>
      </c>
      <c r="L94" s="34">
        <f t="shared" si="21"/>
        <v>0</v>
      </c>
      <c r="M94" s="34">
        <f t="shared" si="21"/>
        <v>0</v>
      </c>
      <c r="N94" s="34">
        <f t="shared" si="21"/>
        <v>0</v>
      </c>
      <c r="O94" s="34">
        <f t="shared" si="21"/>
        <v>0</v>
      </c>
      <c r="P94" s="34">
        <f t="shared" si="21"/>
        <v>0</v>
      </c>
      <c r="Q94" s="34">
        <f t="shared" si="21"/>
        <v>0</v>
      </c>
      <c r="R94" s="34">
        <f t="shared" si="21"/>
        <v>32365.669879909066</v>
      </c>
    </row>
    <row r="95" spans="4:18" x14ac:dyDescent="0.2">
      <c r="D95" s="51"/>
      <c r="E95" s="51"/>
      <c r="F95" s="51" t="s">
        <v>109</v>
      </c>
      <c r="G95" s="51"/>
      <c r="H95" s="59">
        <f t="shared" ref="H95:R95" si="22">SUM(H93:H94)</f>
        <v>-12000</v>
      </c>
      <c r="I95" s="59">
        <f t="shared" si="22"/>
        <v>0</v>
      </c>
      <c r="J95" s="59">
        <f t="shared" si="22"/>
        <v>-800</v>
      </c>
      <c r="K95" s="59">
        <f t="shared" si="22"/>
        <v>0</v>
      </c>
      <c r="L95" s="59">
        <f t="shared" si="22"/>
        <v>-100</v>
      </c>
      <c r="M95" s="59">
        <f t="shared" si="22"/>
        <v>0</v>
      </c>
      <c r="N95" s="59">
        <f t="shared" si="22"/>
        <v>0</v>
      </c>
      <c r="O95" s="59">
        <f t="shared" si="22"/>
        <v>0</v>
      </c>
      <c r="P95" s="59">
        <f t="shared" si="22"/>
        <v>0</v>
      </c>
      <c r="Q95" s="59">
        <f t="shared" si="22"/>
        <v>0</v>
      </c>
      <c r="R95" s="59">
        <f t="shared" si="22"/>
        <v>32365.669879909066</v>
      </c>
    </row>
    <row r="96" spans="4:18" ht="12.75" thickBot="1" x14ac:dyDescent="0.25"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</row>
    <row r="97" spans="4:18" x14ac:dyDescent="0.2">
      <c r="D97" s="51"/>
      <c r="E97" s="51"/>
      <c r="F97" s="60" t="s">
        <v>97</v>
      </c>
      <c r="G97" s="61">
        <f>IRR(H95:R95)</f>
        <v>9.7782896652466089E-2</v>
      </c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</row>
    <row r="98" spans="4:18" ht="12.75" thickBot="1" x14ac:dyDescent="0.25">
      <c r="D98" s="51"/>
      <c r="E98" s="51"/>
      <c r="F98" s="62" t="s">
        <v>98</v>
      </c>
      <c r="G98" s="63">
        <f>MIRR(H95:R95,Finance_Rate,Reinvestment_Rate)</f>
        <v>9.8053799377737727E-2</v>
      </c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</row>
    <row r="99" spans="4:18" x14ac:dyDescent="0.2"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</row>
  </sheetData>
  <mergeCells count="1">
    <mergeCell ref="A3:E3"/>
  </mergeCells>
  <conditionalFormatting sqref="I4">
    <cfRule type="cellIs" dxfId="6" priority="1" operator="notEqual">
      <formula>0</formula>
    </cfRule>
  </conditionalFormatting>
  <hyperlinks>
    <hyperlink ref="A3:E3" location="HL_Navigator" tooltip="Go to Navigator (Table of Contents)" display="Navigator" xr:uid="{1513ACDA-7DC9-415D-B3DE-C6F663E255C2}"/>
    <hyperlink ref="A3" location="HL_Navigator" display="Navigator" xr:uid="{6EDA54A4-87AB-46F6-BB30-461041844EF0}"/>
    <hyperlink ref="I4" location="Overall_Error_Check" tooltip="Go to Overall Error Check" display="Overall_Error_Check" xr:uid="{C5C043AA-CA6D-463C-BD45-1F6D446D8D9F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outlinePr summaryBelow="0"/>
  </sheetPr>
  <dimension ref="A1:R19"/>
  <sheetViews>
    <sheetView showGridLines="0" workbookViewId="0">
      <pane ySplit="4" topLeftCell="A5" activePane="bottomLeft" state="frozen"/>
      <selection pane="bottomLeft" activeCell="A5" sqref="A5"/>
    </sheetView>
  </sheetViews>
  <sheetFormatPr defaultColWidth="0" defaultRowHeight="12" outlineLevelRow="1" x14ac:dyDescent="0.2"/>
  <cols>
    <col min="1" max="5" width="3.7109375" customWidth="1"/>
    <col min="6" max="12" width="9.140625" customWidth="1"/>
    <col min="13" max="18" width="0" hidden="1" customWidth="1"/>
    <col min="19" max="16384" width="9.140625" hidden="1"/>
  </cols>
  <sheetData>
    <row r="1" spans="1:11" ht="20.25" x14ac:dyDescent="0.3">
      <c r="A1" s="14" t="str">
        <f ca="1">IF(ISERROR(RIGHT(CELL("filename",A1),LEN(CELL("filename",A1))-FIND("]",CELL("filename",A1)))),
"",
RIGHT(CELL("filename",A1),LEN(CELL("filename",A1))-FIND("]",CELL("filename",A1))))</f>
        <v>Error Checks</v>
      </c>
      <c r="I1" s="49"/>
      <c r="J1" s="49"/>
    </row>
    <row r="2" spans="1:11" ht="18" x14ac:dyDescent="0.25">
      <c r="A2" s="16" t="str">
        <f>Model_Name</f>
        <v>Modified Internal Rate of Return</v>
      </c>
    </row>
    <row r="3" spans="1:11" x14ac:dyDescent="0.2">
      <c r="A3" s="68" t="s">
        <v>1</v>
      </c>
      <c r="B3" s="68"/>
      <c r="C3" s="68"/>
      <c r="D3" s="68"/>
      <c r="E3" s="68"/>
    </row>
    <row r="4" spans="1:11" ht="14.25" x14ac:dyDescent="0.2">
      <c r="B4" t="s">
        <v>2</v>
      </c>
      <c r="F4" s="1">
        <f>Overall_Error_Check</f>
        <v>0</v>
      </c>
    </row>
    <row r="5" spans="1:11" x14ac:dyDescent="0.2">
      <c r="A5" s="11"/>
    </row>
    <row r="6" spans="1:11" ht="16.5" thickBot="1" x14ac:dyDescent="0.3">
      <c r="B6" s="41">
        <f>MAX($B$5:$B5)+1</f>
        <v>1</v>
      </c>
      <c r="C6" s="2" t="s">
        <v>66</v>
      </c>
      <c r="D6" s="2"/>
      <c r="E6" s="2"/>
      <c r="F6" s="2"/>
      <c r="G6" s="2"/>
      <c r="H6" s="2"/>
      <c r="I6" s="2"/>
      <c r="J6" s="2"/>
      <c r="K6" s="2"/>
    </row>
    <row r="7" spans="1:11" ht="12.75" outlineLevel="1" thickTop="1" x14ac:dyDescent="0.2"/>
    <row r="8" spans="1:11" ht="16.5" outlineLevel="1" x14ac:dyDescent="0.25">
      <c r="C8" s="3" t="s">
        <v>67</v>
      </c>
    </row>
    <row r="9" spans="1:11" ht="16.5" outlineLevel="1" x14ac:dyDescent="0.25">
      <c r="C9" s="3"/>
    </row>
    <row r="10" spans="1:11" ht="16.5" outlineLevel="1" x14ac:dyDescent="0.25">
      <c r="C10" s="3"/>
      <c r="D10" s="4" t="s">
        <v>68</v>
      </c>
    </row>
    <row r="11" spans="1:11" outlineLevel="1" x14ac:dyDescent="0.2"/>
    <row r="12" spans="1:11" ht="14.25" outlineLevel="1" x14ac:dyDescent="0.2">
      <c r="E12" t="s">
        <v>69</v>
      </c>
      <c r="I12" s="36"/>
    </row>
    <row r="13" spans="1:11" outlineLevel="1" x14ac:dyDescent="0.2"/>
    <row r="14" spans="1:11" outlineLevel="1" x14ac:dyDescent="0.2"/>
    <row r="15" spans="1:11" outlineLevel="1" x14ac:dyDescent="0.2"/>
    <row r="16" spans="1:11" outlineLevel="1" x14ac:dyDescent="0.2"/>
    <row r="17" spans="5:11" ht="15" outlineLevel="1" x14ac:dyDescent="0.25">
      <c r="E17" s="4" t="str">
        <f>C8</f>
        <v>Summary of Errors</v>
      </c>
      <c r="I17" s="1">
        <f>MIN(1,SUM(I11:I15))</f>
        <v>0</v>
      </c>
      <c r="K17" s="11"/>
    </row>
    <row r="18" spans="5:11" outlineLevel="1" x14ac:dyDescent="0.2"/>
    <row r="19" spans="5:11" outlineLevel="1" x14ac:dyDescent="0.2"/>
  </sheetData>
  <mergeCells count="1">
    <mergeCell ref="A3:E3"/>
  </mergeCells>
  <conditionalFormatting sqref="I17">
    <cfRule type="cellIs" dxfId="5" priority="5" operator="notEqual">
      <formula>0</formula>
    </cfRule>
  </conditionalFormatting>
  <conditionalFormatting sqref="I12">
    <cfRule type="cellIs" dxfId="4" priority="4" operator="notEqual">
      <formula>0</formula>
    </cfRule>
  </conditionalFormatting>
  <conditionalFormatting sqref="I12">
    <cfRule type="cellIs" dxfId="3" priority="3" operator="notEqual">
      <formula>0</formula>
    </cfRule>
  </conditionalFormatting>
  <conditionalFormatting sqref="F4">
    <cfRule type="cellIs" dxfId="2" priority="1" operator="notEqual">
      <formula>0</formula>
    </cfRule>
  </conditionalFormatting>
  <hyperlinks>
    <hyperlink ref="F4" location="Overall_Error_Check" tooltip="Go to Overall Error Check" display="Overall_Error_Check" xr:uid="{00000000-0004-0000-0500-000000000000}"/>
    <hyperlink ref="A3:E3" location="HL_Navigator" tooltip="Go to Navigator (Table of Contents)" display="Navigator" xr:uid="{00000000-0004-0000-0500-000001000000}"/>
    <hyperlink ref="A3" location="HL_Navigator" display="Navigator" xr:uid="{00000000-0004-0000-0500-000002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L22"/>
  <sheetViews>
    <sheetView showGridLines="0" workbookViewId="0">
      <pane ySplit="4" topLeftCell="A5" activePane="bottomLeft" state="frozen"/>
      <selection pane="bottomLeft" activeCell="A5" sqref="A5"/>
    </sheetView>
  </sheetViews>
  <sheetFormatPr defaultRowHeight="12" outlineLevelRow="1" x14ac:dyDescent="0.2"/>
  <cols>
    <col min="1" max="5" width="3.7109375" customWidth="1"/>
    <col min="6" max="6" width="11.140625" customWidth="1"/>
    <col min="7" max="7" width="27" customWidth="1"/>
    <col min="8" max="8" width="21.5703125" customWidth="1"/>
    <col min="9" max="9" width="24.42578125" customWidth="1"/>
    <col min="10" max="10" width="30.28515625" customWidth="1"/>
    <col min="11" max="11" width="26.7109375" customWidth="1"/>
  </cols>
  <sheetData>
    <row r="1" spans="1:12" ht="20.25" x14ac:dyDescent="0.3">
      <c r="A1" s="14" t="str">
        <f ca="1">IF(ISERROR(RIGHT(CELL("filename",A1),LEN(CELL("filename",A1))-FIND("]",CELL("filename",A1)))),
"",
RIGHT(CELL("filename",A1),LEN(CELL("filename",A1))-FIND("]",CELL("filename",A1))))</f>
        <v>Change Log</v>
      </c>
      <c r="I1" s="49"/>
      <c r="J1" s="49"/>
      <c r="K1" s="11"/>
    </row>
    <row r="2" spans="1:12" ht="18" x14ac:dyDescent="0.25">
      <c r="A2" s="16" t="str">
        <f>Model_Name</f>
        <v>Modified Internal Rate of Return</v>
      </c>
    </row>
    <row r="3" spans="1:12" x14ac:dyDescent="0.2">
      <c r="A3" s="68" t="s">
        <v>1</v>
      </c>
      <c r="B3" s="68"/>
      <c r="C3" s="68"/>
      <c r="D3" s="68"/>
      <c r="E3" s="68"/>
    </row>
    <row r="4" spans="1:12" ht="14.25" x14ac:dyDescent="0.2">
      <c r="B4" t="s">
        <v>2</v>
      </c>
      <c r="F4" s="1">
        <f>Overall_Error_Check</f>
        <v>0</v>
      </c>
    </row>
    <row r="5" spans="1:12" x14ac:dyDescent="0.2">
      <c r="A5" s="11"/>
    </row>
    <row r="6" spans="1:12" ht="16.5" thickBot="1" x14ac:dyDescent="0.3">
      <c r="B6" s="41">
        <f>MAX($B$5:$B5)+1</f>
        <v>1</v>
      </c>
      <c r="C6" s="2" t="str">
        <f ca="1">A1</f>
        <v>Change Log</v>
      </c>
      <c r="D6" s="2"/>
      <c r="E6" s="2"/>
      <c r="F6" s="2"/>
      <c r="G6" s="2"/>
      <c r="H6" s="2"/>
      <c r="I6" s="2"/>
      <c r="J6" s="2"/>
      <c r="K6" s="2"/>
      <c r="L6" s="2"/>
    </row>
    <row r="7" spans="1:12" ht="12.75" outlineLevel="1" thickTop="1" x14ac:dyDescent="0.2"/>
    <row r="8" spans="1:12" ht="16.5" outlineLevel="1" x14ac:dyDescent="0.25">
      <c r="C8" s="3" t="s">
        <v>77</v>
      </c>
    </row>
    <row r="10" spans="1:12" x14ac:dyDescent="0.2">
      <c r="F10" s="13" t="s">
        <v>62</v>
      </c>
      <c r="G10" s="13" t="s">
        <v>73</v>
      </c>
      <c r="H10" s="13" t="s">
        <v>74</v>
      </c>
      <c r="I10" s="13" t="s">
        <v>75</v>
      </c>
      <c r="J10" s="13" t="s">
        <v>76</v>
      </c>
      <c r="K10" s="13" t="s">
        <v>79</v>
      </c>
    </row>
    <row r="11" spans="1:12" x14ac:dyDescent="0.2">
      <c r="F11" s="37">
        <v>41415</v>
      </c>
      <c r="G11" t="s">
        <v>82</v>
      </c>
      <c r="H11" t="s">
        <v>78</v>
      </c>
      <c r="I11" t="s">
        <v>72</v>
      </c>
      <c r="J11" s="47" t="s">
        <v>80</v>
      </c>
      <c r="K11" t="s">
        <v>81</v>
      </c>
    </row>
    <row r="12" spans="1:12" x14ac:dyDescent="0.2">
      <c r="F12" s="37">
        <v>41415</v>
      </c>
      <c r="G12" t="s">
        <v>82</v>
      </c>
      <c r="H12" t="s">
        <v>83</v>
      </c>
      <c r="I12" t="s">
        <v>71</v>
      </c>
      <c r="J12" s="47" t="s">
        <v>85</v>
      </c>
      <c r="K12" t="s">
        <v>81</v>
      </c>
    </row>
    <row r="13" spans="1:12" x14ac:dyDescent="0.2">
      <c r="F13" s="37">
        <v>41415</v>
      </c>
      <c r="G13" t="s">
        <v>82</v>
      </c>
      <c r="H13" t="s">
        <v>84</v>
      </c>
      <c r="I13" t="s">
        <v>1</v>
      </c>
      <c r="J13" s="47" t="s">
        <v>86</v>
      </c>
      <c r="K13" t="s">
        <v>87</v>
      </c>
    </row>
    <row r="14" spans="1:12" x14ac:dyDescent="0.2">
      <c r="F14" s="37"/>
    </row>
    <row r="15" spans="1:12" x14ac:dyDescent="0.2">
      <c r="F15" s="37"/>
    </row>
    <row r="16" spans="1:12" x14ac:dyDescent="0.2">
      <c r="F16" s="37"/>
    </row>
    <row r="17" spans="6:6" x14ac:dyDescent="0.2">
      <c r="F17" s="37"/>
    </row>
    <row r="18" spans="6:6" x14ac:dyDescent="0.2">
      <c r="F18" s="37"/>
    </row>
    <row r="19" spans="6:6" x14ac:dyDescent="0.2">
      <c r="F19" s="37"/>
    </row>
    <row r="20" spans="6:6" x14ac:dyDescent="0.2">
      <c r="F20" s="37"/>
    </row>
    <row r="21" spans="6:6" x14ac:dyDescent="0.2">
      <c r="F21" s="37"/>
    </row>
    <row r="22" spans="6:6" x14ac:dyDescent="0.2">
      <c r="F22" s="37"/>
    </row>
  </sheetData>
  <mergeCells count="1">
    <mergeCell ref="A3:E3"/>
  </mergeCells>
  <conditionalFormatting sqref="F4">
    <cfRule type="cellIs" dxfId="1" priority="1" operator="notEqual">
      <formula>0</formula>
    </cfRule>
  </conditionalFormatting>
  <hyperlinks>
    <hyperlink ref="F4" location="Overall_Error_Check" tooltip="Go to Overall Error Check" display="Overall_Error_Check" xr:uid="{00000000-0004-0000-0600-000000000000}"/>
    <hyperlink ref="A3:E3" location="HL_Navigator" tooltip="Go to Navigator (Table of Contents)" display="Navigator" xr:uid="{00000000-0004-0000-0600-000001000000}"/>
    <hyperlink ref="A3" location="HL_Navigator" display="Navigator" xr:uid="{00000000-0004-0000-0600-000002000000}"/>
  </hyperlink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24</vt:i4>
      </vt:variant>
    </vt:vector>
  </HeadingPairs>
  <TitlesOfParts>
    <vt:vector size="31" baseType="lpstr">
      <vt:lpstr>Cover</vt:lpstr>
      <vt:lpstr>Navigator</vt:lpstr>
      <vt:lpstr>Style Guide</vt:lpstr>
      <vt:lpstr>Model Parameters</vt:lpstr>
      <vt:lpstr>MIRR Examples</vt:lpstr>
      <vt:lpstr>Error Checks</vt:lpstr>
      <vt:lpstr>Change Log</vt:lpstr>
      <vt:lpstr>Client_Name</vt:lpstr>
      <vt:lpstr>Days_in_Year</vt:lpstr>
      <vt:lpstr>Finance_Rate</vt:lpstr>
      <vt:lpstr>Guess</vt:lpstr>
      <vt:lpstr>HL_1</vt:lpstr>
      <vt:lpstr>HL_3</vt:lpstr>
      <vt:lpstr>HL_4</vt:lpstr>
      <vt:lpstr>HL_5</vt:lpstr>
      <vt:lpstr>HL_6</vt:lpstr>
      <vt:lpstr>HL_7</vt:lpstr>
      <vt:lpstr>HL_Model_Parameters</vt:lpstr>
      <vt:lpstr>HL_Navigator</vt:lpstr>
      <vt:lpstr>Model_Name</vt:lpstr>
      <vt:lpstr>Months_in_Half_Yr</vt:lpstr>
      <vt:lpstr>Months_in_Month</vt:lpstr>
      <vt:lpstr>Months_in_Quarter</vt:lpstr>
      <vt:lpstr>Months_in_Year</vt:lpstr>
      <vt:lpstr>Overall_Error_Check</vt:lpstr>
      <vt:lpstr>Quarters_in_Year</vt:lpstr>
      <vt:lpstr>Reinvestment_Rate</vt:lpstr>
      <vt:lpstr>Rounding_Accuracy</vt:lpstr>
      <vt:lpstr>Thousand</vt:lpstr>
      <vt:lpstr>Very_Large_Number</vt:lpstr>
      <vt:lpstr>Very_Small_Number</vt:lpstr>
    </vt:vector>
  </TitlesOfParts>
  <Company>SumProduct Pty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Liam</dc:creator>
  <cp:lastModifiedBy>Tim Heng</cp:lastModifiedBy>
  <dcterms:created xsi:type="dcterms:W3CDTF">2012-10-20T20:39:47Z</dcterms:created>
  <dcterms:modified xsi:type="dcterms:W3CDTF">2020-05-26T17:31:38Z</dcterms:modified>
</cp:coreProperties>
</file>