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Hanh 27 May 2020\"/>
    </mc:Choice>
  </mc:AlternateContent>
  <xr:revisionPtr revIDLastSave="0" documentId="13_ncr:1_{F9AA0CDE-9563-4812-81D5-619534071CDA}" xr6:coauthVersionLast="45" xr6:coauthVersionMax="45" xr10:uidLastSave="{00000000-0000-0000-0000-000000000000}"/>
  <bookViews>
    <workbookView xWindow="-120" yWindow="-120" windowWidth="29040" windowHeight="15840" tabRatio="934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Gearing_Beta_Example" sheetId="12" r:id="rId5"/>
    <sheet name="Simple_NPV" sheetId="13" r:id="rId6"/>
    <sheet name="DDM_Example" sheetId="14" r:id="rId7"/>
    <sheet name="Discounted CF" sheetId="15" r:id="rId8"/>
    <sheet name="Discounted CF Annuity" sheetId="16" r:id="rId9"/>
    <sheet name="Error Checks" sheetId="5" r:id="rId10"/>
  </sheets>
  <definedNames>
    <definedName name="Client_Name">'Model Parameters'!$G$12</definedName>
    <definedName name="Days_in_Year">'Model Parameters'!$G$19</definedName>
    <definedName name="HL_1">Cover!$A$3</definedName>
    <definedName name="HL_10">'Error Checks'!$A$3</definedName>
    <definedName name="HL_3">'Style Guide'!$A$3</definedName>
    <definedName name="HL_4">'Model Parameters'!$A$3</definedName>
    <definedName name="HL_5">Gearing_Beta_Example!$A$3</definedName>
    <definedName name="HL_6">Simple_NPV!$A$3</definedName>
    <definedName name="HL_7">DDM_Example!$A$3</definedName>
    <definedName name="HL_8">'Discounted CF'!$A$3</definedName>
    <definedName name="HL_9">'Discounted CF Annuity'!$A$3</definedName>
    <definedName name="HL_Model_Parameters">'Model Parameters'!$A$5</definedName>
    <definedName name="HL_Navigator">Navigator!$A$1</definedName>
    <definedName name="Macro_NavHeading">Navigator!$C$7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4" l="1"/>
  <c r="F27" i="16" l="1"/>
  <c r="L12" i="16" s="1"/>
  <c r="L13" i="16" s="1"/>
  <c r="L17" i="16" s="1"/>
  <c r="F17" i="15"/>
  <c r="M15" i="15"/>
  <c r="N15" i="15"/>
  <c r="O15" i="15"/>
  <c r="P15" i="15"/>
  <c r="Q15" i="15"/>
  <c r="M9" i="15"/>
  <c r="N9" i="15"/>
  <c r="O9" i="15"/>
  <c r="P9" i="15"/>
  <c r="Q9" i="15" s="1"/>
  <c r="I17" i="16"/>
  <c r="J17" i="16"/>
  <c r="K17" i="16"/>
  <c r="H17" i="16"/>
  <c r="I13" i="16"/>
  <c r="J13" i="16"/>
  <c r="K13" i="16"/>
  <c r="H13" i="16"/>
  <c r="I9" i="16"/>
  <c r="J9" i="16" s="1"/>
  <c r="K9" i="16" s="1"/>
  <c r="L9" i="16" s="1"/>
  <c r="I4" i="16"/>
  <c r="A1" i="16"/>
  <c r="F25" i="15"/>
  <c r="I15" i="15"/>
  <c r="J15" i="15"/>
  <c r="K15" i="15"/>
  <c r="L15" i="15"/>
  <c r="H15" i="15"/>
  <c r="J9" i="15"/>
  <c r="K9" i="15"/>
  <c r="L9" i="15"/>
  <c r="I9" i="15"/>
  <c r="I4" i="15"/>
  <c r="A1" i="15"/>
  <c r="H35" i="13"/>
  <c r="H25" i="15"/>
  <c r="H27" i="16"/>
  <c r="F19" i="16" l="1"/>
  <c r="I4" i="14"/>
  <c r="A1" i="14"/>
  <c r="I4" i="13"/>
  <c r="A1" i="13"/>
  <c r="I4" i="12"/>
  <c r="A1" i="12"/>
  <c r="G36" i="14"/>
  <c r="G33" i="14"/>
  <c r="K26" i="14"/>
  <c r="H26" i="14"/>
  <c r="G26" i="14"/>
  <c r="L23" i="14"/>
  <c r="L26" i="14" s="1"/>
  <c r="K23" i="14"/>
  <c r="J23" i="14"/>
  <c r="J26" i="14" s="1"/>
  <c r="I23" i="14"/>
  <c r="I26" i="14" s="1"/>
  <c r="H23" i="14"/>
  <c r="G23" i="14"/>
  <c r="L18" i="14"/>
  <c r="K18" i="14"/>
  <c r="J18" i="14"/>
  <c r="I18" i="14"/>
  <c r="H18" i="14"/>
  <c r="H40" i="13"/>
  <c r="H38" i="13"/>
  <c r="M24" i="13"/>
  <c r="L24" i="13"/>
  <c r="K24" i="13"/>
  <c r="J24" i="13"/>
  <c r="I24" i="13"/>
  <c r="H24" i="13"/>
  <c r="F24" i="13"/>
  <c r="F28" i="13" s="1"/>
  <c r="M23" i="13"/>
  <c r="L23" i="13"/>
  <c r="K23" i="13"/>
  <c r="J23" i="13"/>
  <c r="I23" i="13"/>
  <c r="H23" i="13"/>
  <c r="H26" i="13" s="1"/>
  <c r="G40" i="12"/>
  <c r="G39" i="12"/>
  <c r="G38" i="12"/>
  <c r="G37" i="12"/>
  <c r="H35" i="12"/>
  <c r="H34" i="12"/>
  <c r="H33" i="12"/>
  <c r="H32" i="12"/>
  <c r="H31" i="12"/>
  <c r="H30" i="12"/>
  <c r="H29" i="12"/>
  <c r="H28" i="12"/>
  <c r="I28" i="12" s="1"/>
  <c r="J28" i="12" s="1"/>
  <c r="K28" i="12" s="1"/>
  <c r="H27" i="12"/>
  <c r="H26" i="12"/>
  <c r="H16" i="12"/>
  <c r="I33" i="12" s="1"/>
  <c r="J33" i="12" s="1"/>
  <c r="K33" i="12" s="1"/>
  <c r="N23" i="14"/>
  <c r="N18" i="14"/>
  <c r="H39" i="12"/>
  <c r="N34" i="14"/>
  <c r="H38" i="12"/>
  <c r="H37" i="12"/>
  <c r="N33" i="14"/>
  <c r="N27" i="14"/>
  <c r="J16" i="12"/>
  <c r="H40" i="12"/>
  <c r="N37" i="14"/>
  <c r="N36" i="14"/>
  <c r="J40" i="13"/>
  <c r="N39" i="14"/>
  <c r="N28" i="14"/>
  <c r="J38" i="13"/>
  <c r="J33" i="13"/>
  <c r="N35" i="14"/>
  <c r="N26" i="14"/>
  <c r="H27" i="14" l="1"/>
  <c r="H28" i="14" s="1"/>
  <c r="I26" i="13"/>
  <c r="I28" i="13" s="1"/>
  <c r="H28" i="13"/>
  <c r="H33" i="13"/>
  <c r="I26" i="12"/>
  <c r="J26" i="12" s="1"/>
  <c r="K26" i="12" s="1"/>
  <c r="I29" i="12"/>
  <c r="J29" i="12" s="1"/>
  <c r="K29" i="12" s="1"/>
  <c r="I32" i="12"/>
  <c r="J32" i="12" s="1"/>
  <c r="K32" i="12" s="1"/>
  <c r="I35" i="12"/>
  <c r="J35" i="12" s="1"/>
  <c r="K35" i="12" s="1"/>
  <c r="I31" i="12"/>
  <c r="J31" i="12" s="1"/>
  <c r="K31" i="12" s="1"/>
  <c r="I34" i="12"/>
  <c r="J34" i="12" s="1"/>
  <c r="K34" i="12" s="1"/>
  <c r="I27" i="12"/>
  <c r="J27" i="12" s="1"/>
  <c r="K27" i="12" s="1"/>
  <c r="I30" i="12"/>
  <c r="J30" i="12" s="1"/>
  <c r="K30" i="12" s="1"/>
  <c r="J26" i="13" l="1"/>
  <c r="K26" i="13" s="1"/>
  <c r="K28" i="13" s="1"/>
  <c r="I27" i="14"/>
  <c r="J27" i="14" s="1"/>
  <c r="I28" i="14"/>
  <c r="L26" i="13"/>
  <c r="J28" i="13"/>
  <c r="K27" i="14" l="1"/>
  <c r="J28" i="14"/>
  <c r="L28" i="13"/>
  <c r="M26" i="13"/>
  <c r="M28" i="13" s="1"/>
  <c r="H30" i="13" l="1"/>
  <c r="L27" i="14"/>
  <c r="K28" i="14"/>
  <c r="G34" i="14" l="1"/>
  <c r="G35" i="14" s="1"/>
  <c r="G37" i="14" s="1"/>
  <c r="L28" i="14"/>
  <c r="G39" i="14" l="1"/>
  <c r="A1" i="5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6" s="1"/>
  <c r="B6" i="2"/>
  <c r="B15" i="2" s="1"/>
  <c r="A2" i="14" l="1"/>
  <c r="A2" i="15"/>
  <c r="A2" i="12"/>
  <c r="A2" i="13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<sst xmlns="http://schemas.openxmlformats.org/spreadsheetml/2006/main" count="189" uniqueCount="132">
  <si>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</si>
  <si>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</si>
  <si>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</si>
  <si>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</si>
  <si>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</si>
  <si>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</si>
  <si>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</si>
  <si>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</si>
  <si>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</si>
  <si>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</si>
  <si>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</si>
  <si>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</si>
  <si>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</si>
  <si>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</si>
  <si>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</si>
  <si>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</si>
  <si>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</si>
  <si>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</si>
  <si>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</si>
  <si>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</si>
  <si>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</si>
  <si>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</si>
  <si>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</si>
  <si>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</si>
  <si>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</si>
  <si>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</si>
  <si>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</si>
  <si>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</si>
  <si>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</si>
  <si>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</si>
  <si>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</si>
  <si>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</si>
  <si>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</si>
  <si>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</si>
  <si>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</si>
  <si>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</si>
  <si>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</si>
  <si>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</si>
  <si>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</si>
  <si>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</si>
  <si>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</si>
  <si>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</si>
  <si>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</si>
  <si>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</si>
  <si>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</si>
  <si>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</si>
  <si>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</si>
  <si>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</si>
  <si>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</si>
  <si>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</si>
  <si>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</si>
  <si>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</si>
  <si>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</si>
  <si>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</si>
  <si>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</si>
  <si>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</si>
  <si>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</si>
  <si>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</si>
  <si>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</si>
  <si>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</si>
  <si>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</si>
  <si>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</si>
  <si>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</si>
  <si>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</si>
  <si>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</si>
  <si>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</si>
  <si>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</si>
  <si>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</si>
  <si>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</si>
  <si>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</si>
  <si>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</si>
  <si>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</si>
  <si>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BHP</t>
  </si>
  <si>
    <t>Debt to Equity Ratio</t>
  </si>
  <si>
    <t>Levered Beta</t>
  </si>
  <si>
    <t>Tax Rate</t>
  </si>
  <si>
    <t>Unlevered Beta</t>
  </si>
  <si>
    <t>Pre-Tax Cost of Debt</t>
  </si>
  <si>
    <t>Risk Free Rate</t>
  </si>
  <si>
    <t>Market Premium</t>
  </si>
  <si>
    <t>Data Table</t>
  </si>
  <si>
    <t>Debt to Capital</t>
  </si>
  <si>
    <t>Gearing</t>
  </si>
  <si>
    <t>Beta</t>
  </si>
  <si>
    <t>Cost of Equity</t>
  </si>
  <si>
    <t>WACC</t>
  </si>
  <si>
    <t>NPV Example</t>
  </si>
  <si>
    <t>NPV Assumptions</t>
  </si>
  <si>
    <t>Discount Rate</t>
  </si>
  <si>
    <t>Relevant Cashflows</t>
  </si>
  <si>
    <t>Cashflow</t>
  </si>
  <si>
    <t>Assume cashflows occur at end of period.</t>
  </si>
  <si>
    <t>Net Present Value (NPV)</t>
  </si>
  <si>
    <t>NPV</t>
  </si>
  <si>
    <t>Correct Excel NPV</t>
  </si>
  <si>
    <t>Year</t>
  </si>
  <si>
    <t>Forecast Year Number</t>
  </si>
  <si>
    <t>Equity</t>
  </si>
  <si>
    <t>Dividend</t>
  </si>
  <si>
    <t>Shares Outstanding</t>
  </si>
  <si>
    <t>Dividend Per Share</t>
  </si>
  <si>
    <t>Cost of Equity Calculation</t>
  </si>
  <si>
    <t>Debt / Equity Ratio</t>
  </si>
  <si>
    <t>Market Risk Premium</t>
  </si>
  <si>
    <t>Discount Factor</t>
  </si>
  <si>
    <t>Discounted Dividend Values</t>
  </si>
  <si>
    <t>Terminal Value Calculation</t>
  </si>
  <si>
    <t>Terminal Growth Rate</t>
  </si>
  <si>
    <t>Terminal Equity Cost</t>
  </si>
  <si>
    <t>Terminal Value</t>
  </si>
  <si>
    <t>Discounted Terminal Value</t>
  </si>
  <si>
    <t>Number of Shares in Final Year</t>
  </si>
  <si>
    <t>Discounted Terminal Value Per Share</t>
  </si>
  <si>
    <t>Base Case Equity Value Per Share</t>
  </si>
  <si>
    <t>Dividend Discount Model Example</t>
  </si>
  <si>
    <t>Gearing and De-Gearing Betas</t>
  </si>
  <si>
    <t>Gearing_Beta_Example</t>
  </si>
  <si>
    <t>Simple_NPV</t>
  </si>
  <si>
    <t>DDM_Example</t>
  </si>
  <si>
    <t>Excel NPV</t>
  </si>
  <si>
    <t>Excel IRR</t>
  </si>
  <si>
    <t>Example Discounted Cash Flow</t>
  </si>
  <si>
    <t>Free Cash Flows</t>
  </si>
  <si>
    <t>Present Value of Cash Flows</t>
  </si>
  <si>
    <t>Discount</t>
  </si>
  <si>
    <t>Growth</t>
  </si>
  <si>
    <t>Number of periods</t>
  </si>
  <si>
    <t>Annuity</t>
  </si>
  <si>
    <t>Sub Total</t>
  </si>
  <si>
    <t>Discounted CF</t>
  </si>
  <si>
    <t>Discounted CF Annuity</t>
  </si>
  <si>
    <t>Model to show DCF and NPV concepts.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</si>
</sst>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_(#,##0.00_);[Red]\(#,##0.00\);_(\-_)"/>
    <numFmt numFmtId="181" formatCode="0.0%"/>
    <numFmt numFmtId="182" formatCode="0.000000000000000%"/>
    <numFmt numFmtId="183" formatCode="_(&quot;$&quot;#,##0_);\(&quot;$&quot;#,##0\);_(&quot;-&quot;_)"/>
    <numFmt numFmtId="184" formatCode="_(#,##0.000_);[Red]\(#,##0.000\);_(\-_)"/>
    <numFmt numFmtId="185" formatCode="&quot;Year &quot;###0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  <xf numFmtId="0" fontId="8" fillId="0" borderId="0"/>
  </cellStyleXfs>
  <cellXfs count="90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24" fillId="0" borderId="0" xfId="0" applyFont="1"/>
    <xf numFmtId="180" fontId="24" fillId="0" borderId="0" xfId="26" applyNumberFormat="1" applyFont="1"/>
    <xf numFmtId="9" fontId="25" fillId="4" borderId="4" xfId="5" applyFont="1" applyFill="1" applyBorder="1" applyProtection="1">
      <protection locked="0"/>
    </xf>
    <xf numFmtId="180" fontId="25" fillId="4" borderId="4" xfId="26" applyNumberFormat="1" applyFont="1" applyFill="1" applyBorder="1" applyProtection="1">
      <protection locked="0"/>
    </xf>
    <xf numFmtId="10" fontId="25" fillId="4" borderId="4" xfId="5" applyNumberFormat="1" applyFont="1" applyFill="1" applyBorder="1" applyProtection="1">
      <protection locked="0"/>
    </xf>
    <xf numFmtId="9" fontId="25" fillId="4" borderId="4" xfId="14" applyNumberFormat="1">
      <protection locked="0"/>
    </xf>
    <xf numFmtId="9" fontId="25" fillId="4" borderId="4" xfId="14" applyNumberFormat="1" applyAlignment="1">
      <alignment horizontal="center"/>
      <protection locked="0"/>
    </xf>
    <xf numFmtId="10" fontId="0" fillId="0" borderId="0" xfId="5" applyNumberFormat="1" applyFont="1"/>
    <xf numFmtId="10" fontId="0" fillId="0" borderId="0" xfId="5" applyNumberFormat="1" applyFont="1" applyAlignment="1">
      <alignment horizontal="center"/>
    </xf>
    <xf numFmtId="180" fontId="0" fillId="0" borderId="0" xfId="26" applyNumberFormat="1" applyFont="1"/>
    <xf numFmtId="180" fontId="0" fillId="0" borderId="0" xfId="26" applyNumberFormat="1" applyFont="1" applyAlignment="1">
      <alignment horizontal="center"/>
    </xf>
    <xf numFmtId="182" fontId="0" fillId="0" borderId="0" xfId="5" applyNumberFormat="1" applyFont="1" applyAlignment="1">
      <alignment horizontal="center"/>
    </xf>
    <xf numFmtId="0" fontId="24" fillId="0" borderId="0" xfId="0" applyFont="1" applyAlignment="1">
      <alignment horizontal="center"/>
    </xf>
    <xf numFmtId="181" fontId="25" fillId="4" borderId="4" xfId="14" applyNumberFormat="1" applyAlignment="1">
      <alignment horizontal="center"/>
      <protection locked="0"/>
    </xf>
    <xf numFmtId="183" fontId="28" fillId="0" borderId="0" xfId="29" applyNumberFormat="1" applyFont="1" applyAlignment="1">
      <alignment horizontal="center" vertical="center"/>
    </xf>
    <xf numFmtId="183" fontId="25" fillId="4" borderId="4" xfId="14" applyNumberFormat="1" applyAlignment="1">
      <alignment horizontal="center" vertical="center"/>
      <protection locked="0"/>
    </xf>
    <xf numFmtId="184" fontId="0" fillId="0" borderId="0" xfId="26" applyNumberFormat="1" applyFont="1"/>
    <xf numFmtId="184" fontId="0" fillId="0" borderId="0" xfId="26" applyNumberFormat="1" applyFont="1" applyAlignment="1">
      <alignment horizontal="center"/>
    </xf>
    <xf numFmtId="183" fontId="33" fillId="0" borderId="7" xfId="23" applyNumberFormat="1" applyFont="1" applyAlignment="1">
      <alignment horizontal="center" vertical="center"/>
    </xf>
    <xf numFmtId="183" fontId="33" fillId="0" borderId="13" xfId="23" applyNumberFormat="1" applyFont="1" applyBorder="1" applyAlignment="1">
      <alignment horizontal="center" vertical="center"/>
    </xf>
    <xf numFmtId="0" fontId="28" fillId="0" borderId="0" xfId="42" applyFont="1"/>
    <xf numFmtId="183" fontId="34" fillId="7" borderId="0" xfId="29" applyNumberFormat="1" applyFont="1" applyFill="1" applyBorder="1" applyAlignment="1">
      <alignment horizontal="center" vertical="center"/>
    </xf>
    <xf numFmtId="10" fontId="25" fillId="4" borderId="4" xfId="14" applyNumberFormat="1">
      <protection locked="0"/>
    </xf>
    <xf numFmtId="180" fontId="24" fillId="13" borderId="2" xfId="26" applyNumberFormat="1" applyFont="1" applyFill="1" applyBorder="1"/>
    <xf numFmtId="0" fontId="27" fillId="0" borderId="0" xfId="8">
      <alignment horizontal="left"/>
      <protection locked="0"/>
    </xf>
    <xf numFmtId="168" fontId="25" fillId="4" borderId="4" xfId="26" applyFont="1" applyFill="1" applyBorder="1" applyProtection="1">
      <protection locked="0"/>
    </xf>
    <xf numFmtId="181" fontId="33" fillId="0" borderId="0" xfId="42" applyNumberFormat="1" applyFont="1" applyAlignment="1">
      <alignment horizontal="center"/>
    </xf>
    <xf numFmtId="183" fontId="24" fillId="12" borderId="0" xfId="29" applyNumberFormat="1" applyFont="1" applyFill="1" applyBorder="1" applyAlignment="1">
      <alignment horizontal="center" vertical="center"/>
    </xf>
    <xf numFmtId="180" fontId="32" fillId="0" borderId="0" xfId="25" applyNumberFormat="1" applyBorder="1"/>
    <xf numFmtId="185" fontId="13" fillId="11" borderId="0" xfId="33" applyNumberFormat="1">
      <alignment horizontal="center"/>
    </xf>
    <xf numFmtId="9" fontId="0" fillId="0" borderId="0" xfId="0" applyNumberFormat="1"/>
    <xf numFmtId="168" fontId="24" fillId="0" borderId="7" xfId="23" applyFont="1"/>
    <xf numFmtId="168" fontId="24" fillId="0" borderId="13" xfId="26" applyFont="1" applyBorder="1"/>
    <xf numFmtId="168" fontId="25" fillId="4" borderId="4" xfId="26" applyFont="1" applyFill="1" applyBorder="1" applyAlignment="1" applyProtection="1">
      <alignment horizontal="center"/>
      <protection locked="0"/>
    </xf>
    <xf numFmtId="168" fontId="24" fillId="13" borderId="13" xfId="26" applyFont="1" applyFill="1" applyBorder="1" applyAlignment="1">
      <alignment horizontal="center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3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rmal_TI Excel Modelling Training FOR CIRCULATION" xfId="42" xr:uid="{E5EE37BE-6A10-4D0C-8546-1EE1978D2B01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2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73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Chapter 7 - SP Valuations Examples Book_Rebuilt v1.01.xlsx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84" t="s">
        <v>131</v>
      </c>
      <c r="D17" s="84"/>
      <c r="E17" s="84"/>
      <c r="F17" s="84"/>
      <c r="G17" s="84"/>
      <c r="H17" s="84"/>
      <c r="I17" s="84"/>
      <c r="J17" s="84"/>
    </row>
    <row r="18" spans="3:10" ht="12.75" x14ac:dyDescent="0.2">
      <c r="C18" s="84"/>
      <c r="D18" s="84"/>
      <c r="E18" s="84"/>
      <c r="F18" s="84"/>
      <c r="G18" s="84"/>
      <c r="H18" s="84"/>
      <c r="I18" s="84"/>
      <c r="J18" s="84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85" t="s">
        <v>22</v>
      </c>
      <c r="H21" s="85"/>
      <c r="I21" s="85"/>
      <c r="J21" s="7"/>
    </row>
    <row r="22" spans="3:10" ht="12.75" x14ac:dyDescent="0.2">
      <c r="C22" s="10" t="s">
        <v>23</v>
      </c>
      <c r="D22" s="9"/>
      <c r="E22" s="7"/>
      <c r="F22" s="7"/>
      <c r="G22" s="85" t="s">
        <v>24</v>
      </c>
      <c r="H22" s="85"/>
      <c r="I22" s="85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6"/>
      <c r="J1" s="46"/>
    </row>
    <row r="2" spans="1:11" ht="18" x14ac:dyDescent="0.25">
      <c r="A2" s="16" t="str">
        <f ca="1">Model_Name</f>
        <v>Chapter 7 - SP Valuations Examples Book_Rebuilt v1.01.xlsx</v>
      </c>
    </row>
    <row r="3" spans="1:11" x14ac:dyDescent="0.2">
      <c r="A3" s="85" t="s">
        <v>1</v>
      </c>
      <c r="B3" s="85"/>
      <c r="C3" s="85"/>
      <c r="D3" s="85"/>
      <c r="E3" s="85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1"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7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Chapter 7 - SP Valuations Examples Book_Rebuilt v1.01.xlsx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73" t="s">
        <v>26</v>
      </c>
    </row>
    <row r="10" spans="1:12" x14ac:dyDescent="0.2">
      <c r="F10" s="73" t="s">
        <v>27</v>
      </c>
    </row>
    <row r="11" spans="1:12" x14ac:dyDescent="0.2">
      <c r="F11" s="73" t="s">
        <v>0</v>
      </c>
    </row>
    <row r="12" spans="1:12" x14ac:dyDescent="0.2">
      <c r="F12" s="73" t="s">
        <v>116</v>
      </c>
    </row>
    <row r="13" spans="1:12" x14ac:dyDescent="0.2">
      <c r="F13" s="73" t="s">
        <v>117</v>
      </c>
    </row>
    <row r="14" spans="1:12" x14ac:dyDescent="0.2">
      <c r="F14" s="73" t="s">
        <v>118</v>
      </c>
    </row>
    <row r="15" spans="1:12" x14ac:dyDescent="0.2">
      <c r="F15" s="73" t="s">
        <v>129</v>
      </c>
    </row>
    <row r="16" spans="1:12" x14ac:dyDescent="0.2">
      <c r="F16" s="73" t="s">
        <v>130</v>
      </c>
    </row>
    <row r="17" spans="6:6" x14ac:dyDescent="0.2">
      <c r="F17" s="73" t="s">
        <v>66</v>
      </c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DA79C71C-1877-44B4-9D3B-4FAF9AEBADCB}"/>
    <hyperlink ref="F10" location="HL_3" display="Style Guide" xr:uid="{DDCC7058-DF59-40C5-8B55-48745B693F87}"/>
    <hyperlink ref="F11" location="HL_4" display="Model Parameters" xr:uid="{D3992901-F60A-4547-A38F-0DF9C31694CC}"/>
    <hyperlink ref="F12" location="HL_5" display="Gearing_Beta_Example" xr:uid="{44A7ED3C-EBE7-4417-AE59-600C38E1DC89}"/>
    <hyperlink ref="F13" location="HL_6" display="Simple_NPV" xr:uid="{078B0052-9111-4CC2-8119-30CF31CF2989}"/>
    <hyperlink ref="F14" location="HL_7" display="DDM_Example" xr:uid="{C6BD02FF-D388-4E56-AC52-FCF086A87C43}"/>
    <hyperlink ref="F15" location="HL_8" display="Discounted CF" xr:uid="{7E457230-4BB4-49D3-B083-608A07886334}"/>
    <hyperlink ref="F16" location="HL_9" display="Discounted CF Annuity" xr:uid="{A7138133-CF5A-482D-8AAF-C4BA7FB18E69}"/>
    <hyperlink ref="F17" location="HL_10" display="Error Checks" xr:uid="{8A5B7009-F502-4854-9E65-1B5FDC5E7EE2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Chapter 7 - SP Valuations Examples Book_Rebuilt v1.01.xlsx</v>
      </c>
    </row>
    <row r="3" spans="1:13" x14ac:dyDescent="0.2">
      <c r="A3" s="85" t="s">
        <v>1</v>
      </c>
      <c r="B3" s="85"/>
      <c r="C3" s="85"/>
      <c r="D3" s="85"/>
      <c r="E3" s="85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87" t="s">
        <v>29</v>
      </c>
      <c r="D8" s="87"/>
      <c r="E8" s="87"/>
      <c r="F8" s="87"/>
      <c r="G8" s="87"/>
      <c r="H8" s="13"/>
      <c r="I8" s="13" t="s">
        <v>30</v>
      </c>
      <c r="J8" s="13"/>
      <c r="K8" s="13" t="s">
        <v>31</v>
      </c>
    </row>
    <row r="9" spans="1:13" outlineLevel="1" x14ac:dyDescent="0.2">
      <c r="C9" s="86"/>
      <c r="D9" s="86"/>
      <c r="E9" s="86"/>
      <c r="F9" s="86"/>
      <c r="G9" s="86"/>
      <c r="K9" s="17"/>
    </row>
    <row r="10" spans="1:13" ht="20.25" outlineLevel="1" x14ac:dyDescent="0.3">
      <c r="C10" s="86" t="s">
        <v>32</v>
      </c>
      <c r="D10" s="86"/>
      <c r="E10" s="86"/>
      <c r="F10" s="86"/>
      <c r="G10" s="86"/>
      <c r="I10" s="14" t="str">
        <f>C10</f>
        <v>Sheet Title</v>
      </c>
      <c r="K10" s="15" t="s">
        <v>32</v>
      </c>
    </row>
    <row r="11" spans="1:13" ht="18" outlineLevel="1" x14ac:dyDescent="0.25">
      <c r="C11" s="86" t="s">
        <v>5</v>
      </c>
      <c r="D11" s="86"/>
      <c r="E11" s="86"/>
      <c r="F11" s="86"/>
      <c r="G11" s="86"/>
      <c r="I11" s="16" t="str">
        <f>C11</f>
        <v>Model Name</v>
      </c>
      <c r="K11" s="15" t="s">
        <v>5</v>
      </c>
    </row>
    <row r="12" spans="1:13" outlineLevel="1" x14ac:dyDescent="0.2">
      <c r="C12" s="86"/>
      <c r="D12" s="86"/>
      <c r="E12" s="86"/>
      <c r="F12" s="86"/>
      <c r="G12" s="86"/>
      <c r="K12" s="17"/>
    </row>
    <row r="13" spans="1:13" ht="16.5" outlineLevel="1" thickBot="1" x14ac:dyDescent="0.3">
      <c r="C13" s="86" t="s">
        <v>33</v>
      </c>
      <c r="D13" s="86"/>
      <c r="E13" s="86"/>
      <c r="F13" s="86"/>
      <c r="G13" s="86"/>
      <c r="I13" s="39" t="str">
        <f>C13</f>
        <v>Header 1</v>
      </c>
      <c r="K13" s="15" t="s">
        <v>33</v>
      </c>
    </row>
    <row r="14" spans="1:13" ht="17.25" outlineLevel="1" thickTop="1" x14ac:dyDescent="0.25">
      <c r="C14" s="86" t="s">
        <v>34</v>
      </c>
      <c r="D14" s="86"/>
      <c r="E14" s="86"/>
      <c r="F14" s="86"/>
      <c r="G14" s="86"/>
      <c r="I14" s="3" t="str">
        <f>C14</f>
        <v>Header 2</v>
      </c>
      <c r="K14" s="15" t="s">
        <v>34</v>
      </c>
    </row>
    <row r="15" spans="1:13" ht="15" outlineLevel="1" x14ac:dyDescent="0.25">
      <c r="C15" s="86" t="s">
        <v>35</v>
      </c>
      <c r="D15" s="86"/>
      <c r="E15" s="86"/>
      <c r="F15" s="86"/>
      <c r="G15" s="86"/>
      <c r="I15" s="4" t="str">
        <f>C15</f>
        <v>Header 3</v>
      </c>
      <c r="K15" s="15" t="s">
        <v>35</v>
      </c>
    </row>
    <row r="16" spans="1:13" ht="15" outlineLevel="1" x14ac:dyDescent="0.25">
      <c r="C16" s="86" t="s">
        <v>36</v>
      </c>
      <c r="D16" s="86"/>
      <c r="E16" s="86"/>
      <c r="F16" s="86"/>
      <c r="G16" s="86"/>
      <c r="I16" s="18" t="str">
        <f>C16</f>
        <v>Header 4</v>
      </c>
      <c r="K16" s="15" t="s">
        <v>36</v>
      </c>
    </row>
    <row r="17" spans="2:14" outlineLevel="1" x14ac:dyDescent="0.2">
      <c r="C17" s="86"/>
      <c r="D17" s="86"/>
      <c r="E17" s="86"/>
      <c r="F17" s="86"/>
      <c r="G17" s="86"/>
      <c r="K17" s="17"/>
    </row>
    <row r="18" spans="2:14" ht="15" outlineLevel="1" x14ac:dyDescent="0.25">
      <c r="C18" s="86" t="s">
        <v>37</v>
      </c>
      <c r="D18" s="86"/>
      <c r="E18" s="86"/>
      <c r="F18" s="86"/>
      <c r="G18" s="86"/>
      <c r="I18" s="19" t="str">
        <f>C18</f>
        <v>Notes</v>
      </c>
      <c r="K18" s="15" t="s">
        <v>37</v>
      </c>
    </row>
    <row r="19" spans="2:14" outlineLevel="1" x14ac:dyDescent="0.2">
      <c r="C19" s="86"/>
      <c r="D19" s="86"/>
      <c r="E19" s="86"/>
      <c r="F19" s="86"/>
      <c r="G19" s="86"/>
      <c r="K19" s="17"/>
      <c r="N19" s="19"/>
    </row>
    <row r="20" spans="2:14" ht="15" outlineLevel="1" x14ac:dyDescent="0.25">
      <c r="C20" s="86" t="s">
        <v>38</v>
      </c>
      <c r="D20" s="86"/>
      <c r="E20" s="86"/>
      <c r="F20" s="86"/>
      <c r="G20" s="86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87" t="s">
        <v>29</v>
      </c>
      <c r="D25" s="87"/>
      <c r="E25" s="87"/>
      <c r="F25" s="87"/>
      <c r="G25" s="87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86"/>
      <c r="D26" s="86"/>
      <c r="E26" s="86"/>
      <c r="F26" s="86"/>
      <c r="G26" s="86"/>
      <c r="K26" s="15"/>
    </row>
    <row r="27" spans="2:14" ht="15" outlineLevel="1" x14ac:dyDescent="0.25">
      <c r="C27" s="86" t="s">
        <v>40</v>
      </c>
      <c r="D27" s="86"/>
      <c r="E27" s="86"/>
      <c r="F27" s="86"/>
      <c r="G27" s="86"/>
      <c r="I27" s="20" t="s">
        <v>40</v>
      </c>
      <c r="K27" s="21" t="str">
        <f>C27</f>
        <v>Assumption</v>
      </c>
    </row>
    <row r="28" spans="2:14" ht="15" outlineLevel="1" x14ac:dyDescent="0.25">
      <c r="C28" s="86"/>
      <c r="D28" s="86"/>
      <c r="E28" s="86"/>
      <c r="F28" s="86"/>
      <c r="G28" s="86"/>
      <c r="K28" s="21"/>
    </row>
    <row r="29" spans="2:14" ht="15" outlineLevel="1" x14ac:dyDescent="0.25">
      <c r="C29" s="86" t="s">
        <v>41</v>
      </c>
      <c r="D29" s="86"/>
      <c r="E29" s="86"/>
      <c r="F29" s="86"/>
      <c r="G29" s="86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86"/>
      <c r="D30" s="86"/>
      <c r="E30" s="86"/>
      <c r="F30" s="86"/>
      <c r="G30" s="86"/>
      <c r="K30" s="21"/>
    </row>
    <row r="31" spans="2:14" ht="15" outlineLevel="1" x14ac:dyDescent="0.25">
      <c r="C31" s="86" t="s">
        <v>42</v>
      </c>
      <c r="D31" s="86"/>
      <c r="E31" s="86"/>
      <c r="F31" s="86"/>
      <c r="G31" s="86"/>
      <c r="I31" s="23"/>
      <c r="K31" s="21" t="str">
        <f>C31</f>
        <v>Empty</v>
      </c>
    </row>
    <row r="32" spans="2:14" ht="15" outlineLevel="1" x14ac:dyDescent="0.25">
      <c r="C32" s="86"/>
      <c r="D32" s="86"/>
      <c r="E32" s="86"/>
      <c r="F32" s="86"/>
      <c r="G32" s="86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86" t="s">
        <v>44</v>
      </c>
      <c r="D35" s="86"/>
      <c r="E35" s="86"/>
      <c r="F35" s="86"/>
      <c r="G35" s="86"/>
      <c r="I35" s="11" t="s">
        <v>44</v>
      </c>
      <c r="K35" s="21" t="str">
        <f>C35</f>
        <v>Hyperlink</v>
      </c>
    </row>
    <row r="36" spans="3:11" ht="15" outlineLevel="1" x14ac:dyDescent="0.25">
      <c r="C36" s="86"/>
      <c r="D36" s="86"/>
      <c r="E36" s="86"/>
      <c r="F36" s="86"/>
      <c r="G36" s="86"/>
      <c r="K36" s="21"/>
    </row>
    <row r="37" spans="3:11" ht="15" outlineLevel="1" x14ac:dyDescent="0.25">
      <c r="C37" s="86" t="s">
        <v>45</v>
      </c>
      <c r="D37" s="86"/>
      <c r="E37" s="86"/>
      <c r="F37" s="86"/>
      <c r="G37" s="86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86"/>
      <c r="D38" s="86"/>
      <c r="E38" s="86"/>
      <c r="F38" s="86"/>
      <c r="G38" s="86"/>
      <c r="K38" s="21"/>
    </row>
    <row r="39" spans="3:11" ht="15" outlineLevel="1" x14ac:dyDescent="0.25">
      <c r="C39" s="86" t="s">
        <v>46</v>
      </c>
      <c r="D39" s="86"/>
      <c r="E39" s="86"/>
      <c r="F39" s="86"/>
      <c r="G39" s="86"/>
      <c r="I39" s="26">
        <v>77</v>
      </c>
      <c r="K39" s="21" t="s">
        <v>47</v>
      </c>
    </row>
    <row r="40" spans="3:11" ht="15" outlineLevel="1" x14ac:dyDescent="0.25">
      <c r="C40" s="86"/>
      <c r="D40" s="86"/>
      <c r="E40" s="86"/>
      <c r="F40" s="86"/>
      <c r="G40" s="86"/>
      <c r="K40" s="21"/>
    </row>
    <row r="41" spans="3:11" ht="15" outlineLevel="1" x14ac:dyDescent="0.25">
      <c r="C41" s="86" t="s">
        <v>48</v>
      </c>
      <c r="D41" s="86"/>
      <c r="E41" s="86"/>
      <c r="F41" s="86"/>
      <c r="G41" s="86"/>
      <c r="I41" s="27">
        <f>I39</f>
        <v>77</v>
      </c>
      <c r="K41" s="21" t="str">
        <f>C41</f>
        <v>Line Total</v>
      </c>
    </row>
    <row r="42" spans="3:11" ht="15" outlineLevel="1" x14ac:dyDescent="0.25">
      <c r="C42" s="86"/>
      <c r="D42" s="86"/>
      <c r="E42" s="86"/>
      <c r="F42" s="86"/>
      <c r="G42" s="86"/>
      <c r="K42" s="21"/>
    </row>
    <row r="43" spans="3:11" ht="15" outlineLevel="1" x14ac:dyDescent="0.25">
      <c r="C43" s="86" t="s">
        <v>49</v>
      </c>
      <c r="D43" s="86"/>
      <c r="E43" s="86"/>
      <c r="F43" s="86"/>
      <c r="G43" s="86"/>
      <c r="I43" s="28">
        <v>365</v>
      </c>
      <c r="K43" s="21" t="str">
        <f>C43</f>
        <v>Parameter</v>
      </c>
    </row>
    <row r="44" spans="3:11" ht="15" outlineLevel="1" x14ac:dyDescent="0.25">
      <c r="C44" s="86"/>
      <c r="D44" s="86"/>
      <c r="E44" s="86"/>
      <c r="F44" s="86"/>
      <c r="G44" s="86"/>
      <c r="K44" s="21"/>
    </row>
    <row r="45" spans="3:11" ht="15" outlineLevel="1" x14ac:dyDescent="0.25">
      <c r="C45" s="86" t="s">
        <v>50</v>
      </c>
      <c r="D45" s="86"/>
      <c r="E45" s="86"/>
      <c r="F45" s="86"/>
      <c r="G45" s="86"/>
      <c r="I45" s="29" t="s">
        <v>51</v>
      </c>
      <c r="K45" s="21" t="str">
        <f>C45</f>
        <v>Range Name Description</v>
      </c>
    </row>
    <row r="46" spans="3:11" ht="15" outlineLevel="1" x14ac:dyDescent="0.25">
      <c r="C46" s="86"/>
      <c r="D46" s="86"/>
      <c r="E46" s="86"/>
      <c r="F46" s="86"/>
      <c r="G46" s="86"/>
      <c r="K46" s="21"/>
    </row>
    <row r="47" spans="3:11" ht="15" outlineLevel="1" x14ac:dyDescent="0.25">
      <c r="C47" s="86" t="s">
        <v>52</v>
      </c>
      <c r="D47" s="86"/>
      <c r="E47" s="86"/>
      <c r="F47" s="86"/>
      <c r="G47" s="86"/>
      <c r="I47" s="30">
        <f>ROW(C47)</f>
        <v>47</v>
      </c>
      <c r="K47" s="21" t="s">
        <v>53</v>
      </c>
    </row>
    <row r="48" spans="3:11" ht="15" outlineLevel="1" x14ac:dyDescent="0.25">
      <c r="C48" s="86"/>
      <c r="D48" s="86"/>
      <c r="E48" s="86"/>
      <c r="F48" s="86"/>
      <c r="G48" s="86"/>
      <c r="K48" s="21"/>
    </row>
    <row r="49" spans="2:13" ht="15" outlineLevel="1" x14ac:dyDescent="0.25">
      <c r="C49" s="86" t="s">
        <v>54</v>
      </c>
      <c r="D49" s="86"/>
      <c r="E49" s="86"/>
      <c r="F49" s="86"/>
      <c r="G49" s="86"/>
      <c r="I49" s="31">
        <f>I41</f>
        <v>77</v>
      </c>
      <c r="K49" s="21" t="str">
        <f>C49</f>
        <v>Row Summary</v>
      </c>
    </row>
    <row r="50" spans="2:13" ht="15" outlineLevel="1" x14ac:dyDescent="0.25">
      <c r="C50" s="86"/>
      <c r="D50" s="86"/>
      <c r="E50" s="86"/>
      <c r="F50" s="86"/>
      <c r="G50" s="86"/>
      <c r="K50" s="21"/>
    </row>
    <row r="51" spans="2:13" ht="15" outlineLevel="1" x14ac:dyDescent="0.25">
      <c r="C51" s="86" t="s">
        <v>55</v>
      </c>
      <c r="D51" s="86"/>
      <c r="E51" s="86"/>
      <c r="F51" s="86"/>
      <c r="G51" s="86"/>
      <c r="I51" s="32" t="s">
        <v>70</v>
      </c>
      <c r="K51" s="21" t="str">
        <f>C51</f>
        <v>Units</v>
      </c>
    </row>
    <row r="52" spans="2:13" ht="15" outlineLevel="1" x14ac:dyDescent="0.25">
      <c r="C52" s="86"/>
      <c r="D52" s="86"/>
      <c r="E52" s="86"/>
      <c r="F52" s="86"/>
      <c r="G52" s="86"/>
      <c r="K52" s="21"/>
    </row>
    <row r="53" spans="2:13" ht="15" outlineLevel="1" x14ac:dyDescent="0.25">
      <c r="C53" s="86" t="s">
        <v>56</v>
      </c>
      <c r="D53" s="86"/>
      <c r="E53" s="86"/>
      <c r="F53" s="86"/>
      <c r="G53" s="86"/>
      <c r="I53" s="33"/>
      <c r="K53" s="21" t="str">
        <f>C53</f>
        <v>WIP</v>
      </c>
    </row>
    <row r="54" spans="2:13" ht="15" outlineLevel="1" x14ac:dyDescent="0.25">
      <c r="C54" s="86"/>
      <c r="D54" s="86"/>
      <c r="E54" s="86"/>
      <c r="F54" s="86"/>
      <c r="G54" s="86"/>
      <c r="K54" s="21"/>
    </row>
    <row r="55" spans="2:13" outlineLevel="1" x14ac:dyDescent="0.2">
      <c r="C55" s="86"/>
      <c r="D55" s="86"/>
      <c r="E55" s="86"/>
      <c r="F55" s="86"/>
      <c r="G55" s="86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87" t="s">
        <v>29</v>
      </c>
      <c r="D58" s="87"/>
      <c r="E58" s="87"/>
      <c r="F58" s="87"/>
      <c r="G58" s="87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86" t="s">
        <v>58</v>
      </c>
      <c r="D60" s="86"/>
      <c r="E60" s="86"/>
      <c r="F60" s="86"/>
      <c r="G60" s="86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86"/>
      <c r="D61" s="86"/>
      <c r="E61" s="86"/>
      <c r="F61" s="86"/>
      <c r="G61" s="86"/>
      <c r="K61" s="21"/>
    </row>
    <row r="62" spans="2:13" ht="15" outlineLevel="1" x14ac:dyDescent="0.25">
      <c r="C62" s="86" t="s">
        <v>59</v>
      </c>
      <c r="D62" s="86"/>
      <c r="E62" s="86"/>
      <c r="F62" s="86"/>
      <c r="G62" s="86"/>
      <c r="I62" s="41">
        <v>-123456.789</v>
      </c>
      <c r="K62" s="21" t="str">
        <f t="shared" si="0"/>
        <v>Comma [0]</v>
      </c>
    </row>
    <row r="63" spans="2:13" ht="15" outlineLevel="1" x14ac:dyDescent="0.25">
      <c r="C63" s="86"/>
      <c r="D63" s="86"/>
      <c r="E63" s="86"/>
      <c r="F63" s="86"/>
      <c r="G63" s="86"/>
      <c r="K63" s="21"/>
    </row>
    <row r="64" spans="2:13" ht="15" outlineLevel="1" x14ac:dyDescent="0.25">
      <c r="C64" s="86" t="s">
        <v>60</v>
      </c>
      <c r="D64" s="86"/>
      <c r="E64" s="86"/>
      <c r="F64" s="86"/>
      <c r="G64" s="86"/>
      <c r="I64" s="43">
        <v>123456.789</v>
      </c>
      <c r="K64" s="21" t="str">
        <f t="shared" si="0"/>
        <v>Currency</v>
      </c>
    </row>
    <row r="65" spans="3:11" ht="15" outlineLevel="1" x14ac:dyDescent="0.25">
      <c r="C65" s="86"/>
      <c r="D65" s="86"/>
      <c r="E65" s="86"/>
      <c r="F65" s="86"/>
      <c r="G65" s="86"/>
      <c r="K65" s="21"/>
    </row>
    <row r="66" spans="3:11" ht="15" outlineLevel="1" x14ac:dyDescent="0.25">
      <c r="C66" s="86" t="s">
        <v>61</v>
      </c>
      <c r="D66" s="86"/>
      <c r="E66" s="86"/>
      <c r="F66" s="86"/>
      <c r="G66" s="86"/>
      <c r="I66" s="44">
        <v>123456.789</v>
      </c>
      <c r="K66" s="21" t="str">
        <f t="shared" si="0"/>
        <v>Currency [0]</v>
      </c>
    </row>
    <row r="67" spans="3:11" ht="15" outlineLevel="1" x14ac:dyDescent="0.25">
      <c r="C67" s="86"/>
      <c r="D67" s="86"/>
      <c r="E67" s="86"/>
      <c r="F67" s="86"/>
      <c r="G67" s="86"/>
      <c r="K67" s="21"/>
    </row>
    <row r="68" spans="3:11" ht="15" outlineLevel="1" x14ac:dyDescent="0.25">
      <c r="C68" s="86" t="s">
        <v>62</v>
      </c>
      <c r="D68" s="86"/>
      <c r="E68" s="86"/>
      <c r="F68" s="86"/>
      <c r="G68" s="86"/>
      <c r="I68" s="45">
        <f ca="1">TODAY()</f>
        <v>43980</v>
      </c>
      <c r="K68" s="21" t="str">
        <f>C68</f>
        <v>Date</v>
      </c>
    </row>
    <row r="69" spans="3:11" ht="15" outlineLevel="1" x14ac:dyDescent="0.25">
      <c r="C69" s="86"/>
      <c r="D69" s="86"/>
      <c r="E69" s="86"/>
      <c r="F69" s="86"/>
      <c r="G69" s="86"/>
      <c r="K69" s="21"/>
    </row>
    <row r="70" spans="3:11" ht="15" outlineLevel="1" x14ac:dyDescent="0.25">
      <c r="C70" s="86" t="s">
        <v>63</v>
      </c>
      <c r="D70" s="86"/>
      <c r="E70" s="86"/>
      <c r="F70" s="86"/>
      <c r="G70" s="86"/>
      <c r="I70" s="37">
        <f ca="1">TODAY()</f>
        <v>43980</v>
      </c>
      <c r="K70" s="21" t="str">
        <f>C70</f>
        <v>Date Heading</v>
      </c>
    </row>
    <row r="71" spans="3:11" ht="15" outlineLevel="1" x14ac:dyDescent="0.25">
      <c r="C71" s="86"/>
      <c r="D71" s="86"/>
      <c r="E71" s="86"/>
      <c r="F71" s="86"/>
      <c r="G71" s="86"/>
      <c r="K71" s="21"/>
    </row>
    <row r="72" spans="3:11" ht="15" outlineLevel="1" x14ac:dyDescent="0.25">
      <c r="C72" s="86" t="s">
        <v>64</v>
      </c>
      <c r="D72" s="86"/>
      <c r="E72" s="86"/>
      <c r="F72" s="86"/>
      <c r="G72" s="86"/>
      <c r="I72" s="34">
        <v>-123456.789</v>
      </c>
      <c r="K72" s="21" t="str">
        <f>C72</f>
        <v>Numbers 0</v>
      </c>
    </row>
    <row r="73" spans="3:11" ht="15" outlineLevel="1" x14ac:dyDescent="0.25">
      <c r="C73" s="86"/>
      <c r="D73" s="86"/>
      <c r="E73" s="86"/>
      <c r="F73" s="86"/>
      <c r="G73" s="86"/>
      <c r="K73" s="21"/>
    </row>
    <row r="74" spans="3:11" ht="15" outlineLevel="1" x14ac:dyDescent="0.25">
      <c r="C74" s="86" t="s">
        <v>65</v>
      </c>
      <c r="D74" s="86"/>
      <c r="E74" s="86"/>
      <c r="F74" s="86"/>
      <c r="G74" s="86"/>
      <c r="I74" s="35">
        <v>0.5</v>
      </c>
      <c r="K74" s="21" t="str">
        <f>C74</f>
        <v>Percent</v>
      </c>
    </row>
    <row r="75" spans="3:11" outlineLevel="1" x14ac:dyDescent="0.2">
      <c r="C75" s="86"/>
      <c r="D75" s="86"/>
      <c r="E75" s="86"/>
      <c r="F75" s="86"/>
      <c r="G75" s="86"/>
    </row>
    <row r="76" spans="3:11" outlineLevel="1" x14ac:dyDescent="0.2">
      <c r="C76" s="86"/>
      <c r="D76" s="86"/>
      <c r="E76" s="86"/>
      <c r="F76" s="86"/>
      <c r="G76" s="86"/>
    </row>
    <row r="77" spans="3:11" x14ac:dyDescent="0.2">
      <c r="C77" s="86"/>
      <c r="D77" s="86"/>
      <c r="E77" s="86"/>
      <c r="F77" s="86"/>
      <c r="G77" s="86"/>
    </row>
    <row r="78" spans="3:11" x14ac:dyDescent="0.2">
      <c r="C78" s="86"/>
      <c r="D78" s="86"/>
      <c r="E78" s="86"/>
      <c r="F78" s="86"/>
      <c r="G78" s="86"/>
    </row>
    <row r="79" spans="3:11" x14ac:dyDescent="0.2">
      <c r="C79" s="86"/>
      <c r="D79" s="86"/>
      <c r="E79" s="86"/>
      <c r="F79" s="86"/>
      <c r="G79" s="86"/>
    </row>
    <row r="80" spans="3:11" x14ac:dyDescent="0.2">
      <c r="C80" s="86"/>
      <c r="D80" s="86"/>
      <c r="E80" s="86"/>
      <c r="F80" s="86"/>
      <c r="G80" s="86"/>
    </row>
    <row r="81" spans="3:7" x14ac:dyDescent="0.2">
      <c r="C81" s="86"/>
      <c r="D81" s="86"/>
      <c r="E81" s="86"/>
      <c r="F81" s="86"/>
      <c r="G81" s="86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6"/>
      <c r="K1" s="46"/>
    </row>
    <row r="2" spans="1:18" ht="18" x14ac:dyDescent="0.25">
      <c r="A2" s="16" t="str">
        <f ca="1">Model_Name</f>
        <v>Chapter 7 - SP Valuations Examples Book_Rebuilt v1.01.xlsx</v>
      </c>
    </row>
    <row r="3" spans="1:18" x14ac:dyDescent="0.2">
      <c r="A3" s="85" t="s">
        <v>1</v>
      </c>
      <c r="B3" s="85"/>
      <c r="C3" s="85"/>
      <c r="D3" s="85"/>
      <c r="E3" s="85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88" t="str">
        <f ca="1">IF(ISERROR(OR(FIND("[",CELL("filename",A1)),FIND("]",CELL("filename",A1)))),"",MID(CELL("filename",A1),FIND("[",CELL("filename",A1))+1,FIND("]",CELL("filename",A1))-FIND("[",CELL("filename",A1))-1))</f>
        <v>Chapter 7 - SP Valuations Examples Book_Rebuilt v1.01.xlsx</v>
      </c>
      <c r="H11" s="88"/>
      <c r="I11" s="88"/>
      <c r="J11" s="88"/>
      <c r="K11" s="88"/>
      <c r="L11" s="88"/>
      <c r="M11" s="88"/>
      <c r="N11" s="88"/>
    </row>
    <row r="12" spans="1:18" outlineLevel="1" x14ac:dyDescent="0.2">
      <c r="E12" t="s">
        <v>6</v>
      </c>
      <c r="G12" s="89" t="s">
        <v>71</v>
      </c>
      <c r="H12" s="89"/>
      <c r="I12" s="89"/>
      <c r="J12" s="89"/>
      <c r="K12" s="89"/>
      <c r="L12" s="89"/>
      <c r="M12" s="89"/>
      <c r="N12" s="89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3"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6BC6-3F24-4279-A543-C0DAB83AFA24}">
  <sheetPr codeName="Sheet9"/>
  <dimension ref="A1:K40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7" max="7" width="16.7109375" customWidth="1"/>
    <col min="8" max="8" width="12" customWidth="1"/>
    <col min="10" max="10" width="23" customWidth="1"/>
    <col min="11" max="11" width="12.28515625" customWidth="1"/>
  </cols>
  <sheetData>
    <row r="1" spans="1:1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Gearing_Beta_Example</v>
      </c>
      <c r="B1" s="47"/>
      <c r="C1" s="47"/>
      <c r="D1" s="47"/>
      <c r="E1" s="47"/>
      <c r="F1" s="47"/>
      <c r="G1" s="47"/>
      <c r="H1" s="47"/>
      <c r="I1" s="47"/>
    </row>
    <row r="2" spans="1:10" ht="18" x14ac:dyDescent="0.25">
      <c r="A2" s="16" t="str">
        <f ca="1">Model_Name</f>
        <v>Chapter 7 - SP Valuations Examples Book_Rebuilt v1.01.xlsx</v>
      </c>
      <c r="B2" s="47"/>
      <c r="C2" s="47"/>
      <c r="D2" s="47"/>
      <c r="E2" s="47"/>
      <c r="F2" s="47"/>
      <c r="G2" s="47"/>
      <c r="H2" s="47"/>
      <c r="I2" s="47"/>
    </row>
    <row r="3" spans="1:10" x14ac:dyDescent="0.2">
      <c r="A3" s="85" t="s">
        <v>1</v>
      </c>
      <c r="B3" s="85"/>
      <c r="C3" s="85"/>
      <c r="D3" s="85"/>
      <c r="E3" s="85"/>
      <c r="F3" s="47"/>
      <c r="G3" s="47"/>
      <c r="H3" s="47"/>
      <c r="I3" s="47"/>
    </row>
    <row r="4" spans="1:10" ht="14.25" x14ac:dyDescent="0.2">
      <c r="A4" s="47"/>
      <c r="B4" s="47"/>
      <c r="C4" s="47"/>
      <c r="D4" s="47"/>
      <c r="E4" s="47" t="s">
        <v>2</v>
      </c>
      <c r="F4" s="47"/>
      <c r="G4" s="47"/>
      <c r="H4" s="47"/>
      <c r="I4" s="1">
        <f>Overall_Error_Check</f>
        <v>0</v>
      </c>
    </row>
    <row r="7" spans="1:10" ht="16.5" x14ac:dyDescent="0.25">
      <c r="B7" s="3" t="s">
        <v>115</v>
      </c>
    </row>
    <row r="9" spans="1:10" ht="15" x14ac:dyDescent="0.25">
      <c r="C9" s="4" t="s">
        <v>72</v>
      </c>
    </row>
    <row r="11" spans="1:10" x14ac:dyDescent="0.2">
      <c r="D11" t="s">
        <v>73</v>
      </c>
      <c r="H11" s="51">
        <v>0.3</v>
      </c>
    </row>
    <row r="12" spans="1:10" x14ac:dyDescent="0.2">
      <c r="D12" t="s">
        <v>74</v>
      </c>
      <c r="H12" s="52">
        <v>0.97</v>
      </c>
    </row>
    <row r="14" spans="1:10" x14ac:dyDescent="0.2">
      <c r="D14" t="s">
        <v>75</v>
      </c>
      <c r="H14" s="51">
        <v>0.3</v>
      </c>
    </row>
    <row r="16" spans="1:10" x14ac:dyDescent="0.2">
      <c r="D16" s="49" t="s">
        <v>76</v>
      </c>
      <c r="E16" s="49"/>
      <c r="F16" s="49"/>
      <c r="H16" s="50">
        <f>H12/(1+(1-$H$14)*H11)</f>
        <v>0.80165289256198347</v>
      </c>
      <c r="J16" s="19" t="str">
        <f ca="1">_xlfn.FORMULATEXT(H16)</f>
        <v>=H12/(1+(1-$H$14)*H11)</v>
      </c>
    </row>
    <row r="18" spans="3:11" x14ac:dyDescent="0.2">
      <c r="D18" t="s">
        <v>77</v>
      </c>
      <c r="H18" s="51">
        <v>0.08</v>
      </c>
    </row>
    <row r="20" spans="3:11" x14ac:dyDescent="0.2">
      <c r="D20" t="s">
        <v>78</v>
      </c>
      <c r="H20" s="53">
        <v>0.06</v>
      </c>
    </row>
    <row r="21" spans="3:11" x14ac:dyDescent="0.2">
      <c r="D21" t="s">
        <v>79</v>
      </c>
      <c r="H21" s="53">
        <v>0.06</v>
      </c>
    </row>
    <row r="24" spans="3:11" ht="15" x14ac:dyDescent="0.25">
      <c r="C24" s="4" t="s">
        <v>80</v>
      </c>
    </row>
    <row r="25" spans="3:11" x14ac:dyDescent="0.2">
      <c r="G25" s="61" t="s">
        <v>81</v>
      </c>
      <c r="H25" s="61" t="s">
        <v>82</v>
      </c>
      <c r="I25" s="61" t="s">
        <v>83</v>
      </c>
      <c r="J25" s="61" t="s">
        <v>84</v>
      </c>
      <c r="K25" s="61" t="s">
        <v>85</v>
      </c>
    </row>
    <row r="26" spans="3:11" x14ac:dyDescent="0.2">
      <c r="G26" s="55">
        <v>0</v>
      </c>
      <c r="H26" s="57">
        <f>G26/(1-G26)</f>
        <v>0</v>
      </c>
      <c r="I26" s="59">
        <f>$H$16*(1+(1-$H$14)*$H26)</f>
        <v>0.80165289256198347</v>
      </c>
      <c r="J26" s="60">
        <f>$H$20+$I26*$H$21</f>
        <v>0.10809917355371901</v>
      </c>
      <c r="K26" s="57">
        <f>$G26*(1-$H$14)*$H$18+(1-$G26)*$J26</f>
        <v>0.10809917355371901</v>
      </c>
    </row>
    <row r="27" spans="3:11" x14ac:dyDescent="0.2">
      <c r="G27" s="55">
        <v>0.1</v>
      </c>
      <c r="H27" s="57">
        <f t="shared" ref="H27:H35" si="0">G27/(1-G27)</f>
        <v>0.11111111111111112</v>
      </c>
      <c r="I27" s="59">
        <f t="shared" ref="I27:I35" si="1">$H$16*(1+(1-$H$14)*$H27)</f>
        <v>0.86400367309458215</v>
      </c>
      <c r="J27" s="57">
        <f t="shared" ref="J27:J35" si="2">$H$20+$I27*$H$21</f>
        <v>0.11184022038567493</v>
      </c>
      <c r="K27" s="57">
        <f t="shared" ref="K27:K35" si="3">$G27*(1-$H$14)*$H$18+(1-$G27)*$J27</f>
        <v>0.10625619834710744</v>
      </c>
    </row>
    <row r="28" spans="3:11" x14ac:dyDescent="0.2">
      <c r="G28" s="55">
        <v>0.2</v>
      </c>
      <c r="H28" s="57">
        <f t="shared" si="0"/>
        <v>0.25</v>
      </c>
      <c r="I28" s="59">
        <f t="shared" si="1"/>
        <v>0.94194214876033056</v>
      </c>
      <c r="J28" s="57">
        <f t="shared" si="2"/>
        <v>0.11651652892561984</v>
      </c>
      <c r="K28" s="57">
        <f t="shared" si="3"/>
        <v>0.10441322314049588</v>
      </c>
    </row>
    <row r="29" spans="3:11" x14ac:dyDescent="0.2">
      <c r="G29" s="55">
        <v>0.3</v>
      </c>
      <c r="H29" s="57">
        <f t="shared" si="0"/>
        <v>0.4285714285714286</v>
      </c>
      <c r="I29" s="59">
        <f t="shared" si="1"/>
        <v>1.0421487603305786</v>
      </c>
      <c r="J29" s="57">
        <f t="shared" si="2"/>
        <v>0.12252892561983471</v>
      </c>
      <c r="K29" s="57">
        <f t="shared" si="3"/>
        <v>0.10257024793388429</v>
      </c>
    </row>
    <row r="30" spans="3:11" x14ac:dyDescent="0.2">
      <c r="G30" s="55">
        <v>0.4</v>
      </c>
      <c r="H30" s="57">
        <f t="shared" si="0"/>
        <v>0.66666666666666674</v>
      </c>
      <c r="I30" s="59">
        <f t="shared" si="1"/>
        <v>1.1757575757575758</v>
      </c>
      <c r="J30" s="57">
        <f t="shared" si="2"/>
        <v>0.13054545454545455</v>
      </c>
      <c r="K30" s="57">
        <f t="shared" si="3"/>
        <v>0.10072727272727273</v>
      </c>
    </row>
    <row r="31" spans="3:11" x14ac:dyDescent="0.2">
      <c r="G31" s="55">
        <v>0.5</v>
      </c>
      <c r="H31" s="57">
        <f t="shared" si="0"/>
        <v>1</v>
      </c>
      <c r="I31" s="59">
        <f t="shared" si="1"/>
        <v>1.3628099173553718</v>
      </c>
      <c r="J31" s="57">
        <f t="shared" si="2"/>
        <v>0.1417685950413223</v>
      </c>
      <c r="K31" s="57">
        <f t="shared" si="3"/>
        <v>9.8884297520661149E-2</v>
      </c>
    </row>
    <row r="32" spans="3:11" x14ac:dyDescent="0.2">
      <c r="G32" s="55">
        <v>0.6</v>
      </c>
      <c r="H32" s="57">
        <f t="shared" si="0"/>
        <v>1.4999999999999998</v>
      </c>
      <c r="I32" s="59">
        <f t="shared" si="1"/>
        <v>1.643388429752066</v>
      </c>
      <c r="J32" s="57">
        <f t="shared" si="2"/>
        <v>0.15860330578512394</v>
      </c>
      <c r="K32" s="57">
        <f t="shared" si="3"/>
        <v>9.7041322314049577E-2</v>
      </c>
    </row>
    <row r="33" spans="7:11" x14ac:dyDescent="0.2">
      <c r="G33" s="55">
        <v>0.7</v>
      </c>
      <c r="H33" s="57">
        <f t="shared" si="0"/>
        <v>2.333333333333333</v>
      </c>
      <c r="I33" s="59">
        <f t="shared" si="1"/>
        <v>2.1110192837465562</v>
      </c>
      <c r="J33" s="57">
        <f t="shared" si="2"/>
        <v>0.18666115702479336</v>
      </c>
      <c r="K33" s="57">
        <f t="shared" si="3"/>
        <v>9.5198347107438019E-2</v>
      </c>
    </row>
    <row r="34" spans="7:11" x14ac:dyDescent="0.2">
      <c r="G34" s="55">
        <v>0.8</v>
      </c>
      <c r="H34" s="57">
        <f t="shared" si="0"/>
        <v>4.0000000000000009</v>
      </c>
      <c r="I34" s="59">
        <f t="shared" si="1"/>
        <v>3.0462809917355376</v>
      </c>
      <c r="J34" s="57">
        <f t="shared" si="2"/>
        <v>0.24277685950413225</v>
      </c>
      <c r="K34" s="57">
        <f t="shared" si="3"/>
        <v>9.3355371900826434E-2</v>
      </c>
    </row>
    <row r="35" spans="7:11" x14ac:dyDescent="0.2">
      <c r="G35" s="55">
        <v>0.9</v>
      </c>
      <c r="H35" s="57">
        <f t="shared" si="0"/>
        <v>9.0000000000000018</v>
      </c>
      <c r="I35" s="59">
        <f t="shared" si="1"/>
        <v>5.8520661157024803</v>
      </c>
      <c r="J35" s="57">
        <f t="shared" si="2"/>
        <v>0.41112396694214881</v>
      </c>
      <c r="K35" s="57">
        <f t="shared" si="3"/>
        <v>9.1512396694214876E-2</v>
      </c>
    </row>
    <row r="37" spans="7:11" x14ac:dyDescent="0.2">
      <c r="G37" s="49" t="str">
        <f>H25</f>
        <v>Gearing</v>
      </c>
      <c r="H37" s="19" t="str">
        <f ca="1">_xlfn.FORMULATEXT(H26)</f>
        <v>=G26/(1-G26)</v>
      </c>
    </row>
    <row r="38" spans="7:11" x14ac:dyDescent="0.2">
      <c r="G38" s="49" t="str">
        <f>I25</f>
        <v>Beta</v>
      </c>
      <c r="H38" s="19" t="str">
        <f ca="1">_xlfn.FORMULATEXT(I26)</f>
        <v>=$H$16*(1+(1-$H$14)*$H26)</v>
      </c>
    </row>
    <row r="39" spans="7:11" x14ac:dyDescent="0.2">
      <c r="G39" s="49" t="str">
        <f>J25</f>
        <v>Cost of Equity</v>
      </c>
      <c r="H39" s="19" t="str">
        <f ca="1">_xlfn.FORMULATEXT(J26)</f>
        <v>=$H$20+$I26*$H$21</v>
      </c>
    </row>
    <row r="40" spans="7:11" x14ac:dyDescent="0.2">
      <c r="G40" s="49" t="str">
        <f>K25</f>
        <v>WACC</v>
      </c>
      <c r="H40" s="19" t="str">
        <f ca="1">_xlfn.FORMULATEXT(K26)</f>
        <v>=$G26*(1-$H$14)*$H$18+(1-$G26)*$J26</v>
      </c>
    </row>
  </sheetData>
  <mergeCells count="1">
    <mergeCell ref="A3:E3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5340B01F-5523-4CDC-A12F-C927E7B31452}"/>
    <hyperlink ref="A3" location="HL_Navigator" display="Navigator" xr:uid="{F51BCD87-53E5-4F34-B4F0-07448848B8C1}"/>
    <hyperlink ref="I4" location="Overall_Error_Check" tooltip="Go to Overall Error Check" display="Overall_Error_Check" xr:uid="{19CDB792-3EA1-438A-924D-A498A567A8E8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F97B-40FC-48F6-933E-F742A0A24475}">
  <sheetPr codeName="Sheet10"/>
  <dimension ref="A1:M40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4" customWidth="1"/>
    <col min="8" max="8" width="11.85546875" bestFit="1" customWidth="1"/>
    <col min="9" max="10" width="10.85546875" bestFit="1" customWidth="1"/>
    <col min="11" max="12" width="11.85546875" bestFit="1" customWidth="1"/>
    <col min="13" max="13" width="10.85546875" bestFit="1" customWidth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Simple_NPV</v>
      </c>
      <c r="B1" s="47"/>
      <c r="C1" s="47"/>
      <c r="D1" s="47"/>
      <c r="E1" s="47"/>
      <c r="F1" s="47"/>
      <c r="G1" s="47"/>
      <c r="H1" s="47"/>
      <c r="I1" s="47"/>
    </row>
    <row r="2" spans="1:13" ht="18" x14ac:dyDescent="0.25">
      <c r="A2" s="16" t="str">
        <f ca="1">Model_Name</f>
        <v>Chapter 7 - SP Valuations Examples Book_Rebuilt v1.01.xlsx</v>
      </c>
      <c r="B2" s="47"/>
      <c r="C2" s="47"/>
      <c r="D2" s="47"/>
      <c r="E2" s="47"/>
      <c r="F2" s="47"/>
      <c r="G2" s="47"/>
      <c r="H2" s="47"/>
      <c r="I2" s="47"/>
    </row>
    <row r="3" spans="1:13" x14ac:dyDescent="0.2">
      <c r="A3" s="85" t="s">
        <v>1</v>
      </c>
      <c r="B3" s="85"/>
      <c r="C3" s="85"/>
      <c r="D3" s="85"/>
      <c r="E3" s="85"/>
      <c r="F3" s="47"/>
      <c r="G3" s="47"/>
      <c r="H3" s="47"/>
      <c r="I3" s="47"/>
    </row>
    <row r="4" spans="1:13" ht="14.25" x14ac:dyDescent="0.2">
      <c r="A4" s="47"/>
      <c r="B4" s="47"/>
      <c r="C4" s="47"/>
      <c r="D4" s="47"/>
      <c r="E4" s="47" t="s">
        <v>2</v>
      </c>
      <c r="F4" s="47"/>
      <c r="G4" s="47"/>
      <c r="H4" s="47"/>
      <c r="I4" s="1">
        <f>Overall_Error_Check</f>
        <v>0</v>
      </c>
    </row>
    <row r="7" spans="1:13" ht="16.5" x14ac:dyDescent="0.25">
      <c r="B7" s="3" t="s">
        <v>86</v>
      </c>
    </row>
    <row r="9" spans="1:13" ht="15" x14ac:dyDescent="0.25">
      <c r="C9" s="4" t="s">
        <v>87</v>
      </c>
    </row>
    <row r="11" spans="1:13" x14ac:dyDescent="0.2">
      <c r="D11" s="49" t="s">
        <v>88</v>
      </c>
      <c r="H11" s="62">
        <v>8.5000000000000006E-2</v>
      </c>
    </row>
    <row r="13" spans="1:13" x14ac:dyDescent="0.2">
      <c r="D13" s="49" t="s">
        <v>89</v>
      </c>
    </row>
    <row r="15" spans="1:13" x14ac:dyDescent="0.2">
      <c r="H15" s="61">
        <v>0</v>
      </c>
      <c r="I15" s="61">
        <v>1</v>
      </c>
      <c r="J15" s="61">
        <v>2</v>
      </c>
      <c r="K15" s="61">
        <v>3</v>
      </c>
      <c r="L15" s="61">
        <v>4</v>
      </c>
      <c r="M15" s="61">
        <v>5</v>
      </c>
    </row>
    <row r="16" spans="1:13" x14ac:dyDescent="0.2">
      <c r="F16" t="s">
        <v>90</v>
      </c>
      <c r="H16" s="64">
        <v>-27000</v>
      </c>
      <c r="I16" s="64">
        <v>6000</v>
      </c>
      <c r="J16" s="64">
        <v>8000</v>
      </c>
      <c r="K16" s="64">
        <v>13000</v>
      </c>
      <c r="L16" s="64">
        <v>15000</v>
      </c>
      <c r="M16" s="64">
        <v>4000</v>
      </c>
    </row>
    <row r="18" spans="3:13" x14ac:dyDescent="0.2">
      <c r="F18" s="19" t="s">
        <v>91</v>
      </c>
    </row>
    <row r="21" spans="3:13" ht="15" x14ac:dyDescent="0.25">
      <c r="C21" s="4" t="s">
        <v>92</v>
      </c>
    </row>
    <row r="23" spans="3:13" x14ac:dyDescent="0.2">
      <c r="H23" s="61">
        <f t="shared" ref="H23:M24" si="0">H15</f>
        <v>0</v>
      </c>
      <c r="I23" s="61">
        <f t="shared" si="0"/>
        <v>1</v>
      </c>
      <c r="J23" s="61">
        <f t="shared" si="0"/>
        <v>2</v>
      </c>
      <c r="K23" s="61">
        <f t="shared" si="0"/>
        <v>3</v>
      </c>
      <c r="L23" s="61">
        <f t="shared" si="0"/>
        <v>4</v>
      </c>
      <c r="M23" s="61">
        <f t="shared" si="0"/>
        <v>5</v>
      </c>
    </row>
    <row r="24" spans="3:13" x14ac:dyDescent="0.2">
      <c r="F24" t="str">
        <f>F16</f>
        <v>Cashflow</v>
      </c>
      <c r="H24" s="63">
        <f t="shared" si="0"/>
        <v>-27000</v>
      </c>
      <c r="I24" s="63">
        <f t="shared" si="0"/>
        <v>6000</v>
      </c>
      <c r="J24" s="63">
        <f t="shared" si="0"/>
        <v>8000</v>
      </c>
      <c r="K24" s="63">
        <f t="shared" si="0"/>
        <v>13000</v>
      </c>
      <c r="L24" s="63">
        <f t="shared" si="0"/>
        <v>15000</v>
      </c>
      <c r="M24" s="63">
        <f t="shared" si="0"/>
        <v>4000</v>
      </c>
    </row>
    <row r="26" spans="3:13" x14ac:dyDescent="0.2">
      <c r="F26" t="s">
        <v>88</v>
      </c>
      <c r="H26" s="66">
        <f>IF(H23=0,1,F26/(1+$H$11))</f>
        <v>1</v>
      </c>
      <c r="I26" s="66">
        <f>IF(I23=0,1,H26/(1+$H$11))</f>
        <v>0.92165898617511521</v>
      </c>
      <c r="J26" s="66">
        <f>IF(J23=0,1,I26/(1+$H$11))</f>
        <v>0.84945528679734128</v>
      </c>
      <c r="K26" s="66">
        <f>IF(K23=0,1,J26/(1+$H$11))</f>
        <v>0.78290809843072928</v>
      </c>
      <c r="L26" s="66">
        <f>IF(L23=0,1,K26/(1+$H$11))</f>
        <v>0.72157428426795323</v>
      </c>
      <c r="M26" s="66">
        <f>IF(M23=0,1,L26/(1+$H$11))</f>
        <v>0.66504542328843619</v>
      </c>
    </row>
    <row r="28" spans="3:13" x14ac:dyDescent="0.2">
      <c r="F28" t="str">
        <f>"PV of "&amp;F24</f>
        <v>PV of Cashflow</v>
      </c>
      <c r="H28" s="67">
        <f t="shared" ref="H28:M28" si="1">H24*H26</f>
        <v>-27000</v>
      </c>
      <c r="I28" s="67">
        <f t="shared" si="1"/>
        <v>5529.9539170506914</v>
      </c>
      <c r="J28" s="67">
        <f t="shared" si="1"/>
        <v>6795.6422943787302</v>
      </c>
      <c r="K28" s="67">
        <f t="shared" si="1"/>
        <v>10177.805279599481</v>
      </c>
      <c r="L28" s="67">
        <f t="shared" si="1"/>
        <v>10823.614264019297</v>
      </c>
      <c r="M28" s="67">
        <f t="shared" si="1"/>
        <v>2660.1816931537446</v>
      </c>
    </row>
    <row r="30" spans="3:13" ht="12.75" thickBot="1" x14ac:dyDescent="0.25">
      <c r="F30" s="49" t="s">
        <v>93</v>
      </c>
      <c r="H30" s="68">
        <f>SUM(H28:M28)</f>
        <v>8987.1974482019432</v>
      </c>
    </row>
    <row r="31" spans="3:13" ht="12.75" thickTop="1" x14ac:dyDescent="0.2"/>
    <row r="33" spans="6:10" x14ac:dyDescent="0.2">
      <c r="F33" s="49" t="s">
        <v>119</v>
      </c>
      <c r="H33" s="76">
        <f>NPV(H11,H24:M24)</f>
        <v>8283.1312886653832</v>
      </c>
      <c r="J33" s="19" t="str">
        <f ca="1">_xlfn.FORMULATEXT(H33)</f>
        <v>=NPV(H11,H24:M24)</v>
      </c>
    </row>
    <row r="34" spans="6:10" x14ac:dyDescent="0.2">
      <c r="H34" s="69"/>
      <c r="J34" s="19"/>
    </row>
    <row r="35" spans="6:10" s="48" customFormat="1" x14ac:dyDescent="0.2">
      <c r="F35" s="49" t="s">
        <v>120</v>
      </c>
      <c r="H35" s="75">
        <f>IRR(H24:M24)</f>
        <v>0.19873410383962997</v>
      </c>
      <c r="J35" s="19"/>
    </row>
    <row r="36" spans="6:10" s="48" customFormat="1" x14ac:dyDescent="0.2">
      <c r="H36" s="69"/>
      <c r="J36" s="19"/>
    </row>
    <row r="37" spans="6:10" s="48" customFormat="1" x14ac:dyDescent="0.2">
      <c r="H37" s="69"/>
      <c r="J37" s="19"/>
    </row>
    <row r="38" spans="6:10" x14ac:dyDescent="0.2">
      <c r="F38" s="49" t="s">
        <v>94</v>
      </c>
      <c r="H38" s="70">
        <f>NPV(H11,H16:M16)*(1+H11)</f>
        <v>8987.1974482019396</v>
      </c>
      <c r="J38" s="19" t="str">
        <f ca="1">_xlfn.FORMULATEXT(H38)</f>
        <v>=NPV(H11,H16:M16)*(1+H11)</v>
      </c>
    </row>
    <row r="39" spans="6:10" x14ac:dyDescent="0.2">
      <c r="H39" s="69"/>
      <c r="J39" s="19"/>
    </row>
    <row r="40" spans="6:10" x14ac:dyDescent="0.2">
      <c r="F40" s="49" t="s">
        <v>94</v>
      </c>
      <c r="H40" s="70">
        <f>NPV(H11,I16:M16)+H16</f>
        <v>8987.1974482019432</v>
      </c>
      <c r="J40" s="19" t="str">
        <f ca="1">_xlfn.FORMULATEXT(H40)</f>
        <v>=NPV(H11,I16:M16)+H16</v>
      </c>
    </row>
  </sheetData>
  <mergeCells count="1">
    <mergeCell ref="A3:E3"/>
  </mergeCells>
  <conditionalFormatting sqref="I4">
    <cfRule type="cellIs" dxfId="8" priority="2" operator="notEqual">
      <formula>0</formula>
    </cfRule>
  </conditionalFormatting>
  <conditionalFormatting sqref="H38 H40">
    <cfRule type="expression" dxfId="7" priority="1" stopIfTrue="1">
      <formula>OR(ISBLANK(H38),H38&lt;&gt;W38)</formula>
    </cfRule>
  </conditionalFormatting>
  <hyperlinks>
    <hyperlink ref="A3:E3" location="HL_Navigator" tooltip="Go to Navigator (Table of Contents)" display="Navigator" xr:uid="{E34EADE0-22CF-4EEA-899F-D582C607355C}"/>
    <hyperlink ref="A3" location="HL_Navigator" display="Navigator" xr:uid="{99AC08B0-2091-4D9C-90FC-E94B6D234D6D}"/>
    <hyperlink ref="I4" location="Overall_Error_Check" tooltip="Go to Overall Error Check" display="Overall_Error_Check" xr:uid="{C662E3B3-CA73-436E-960F-06201370CB12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81FE6-6829-4520-AA21-C890B43C2228}">
  <sheetPr codeName="Sheet11"/>
  <dimension ref="A1:N39"/>
  <sheetViews>
    <sheetView zoomScale="120" zoomScaleNormal="12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3" width="3.7109375" customWidth="1"/>
    <col min="4" max="4" width="15.42578125" customWidth="1"/>
    <col min="5" max="5" width="11.28515625" customWidth="1"/>
    <col min="13" max="13" width="1" customWidth="1"/>
    <col min="14" max="14" width="22.5703125" style="19" bestFit="1" customWidth="1"/>
  </cols>
  <sheetData>
    <row r="1" spans="1:12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DDM_Example</v>
      </c>
      <c r="B1" s="47"/>
      <c r="C1" s="47"/>
      <c r="D1" s="47"/>
      <c r="E1" s="47"/>
      <c r="F1" s="47"/>
      <c r="G1" s="47"/>
      <c r="H1" s="47"/>
      <c r="I1" s="47"/>
    </row>
    <row r="2" spans="1:12" ht="18" x14ac:dyDescent="0.25">
      <c r="A2" s="16" t="str">
        <f ca="1">Model_Name</f>
        <v>Chapter 7 - SP Valuations Examples Book_Rebuilt v1.01.xlsx</v>
      </c>
      <c r="B2" s="47"/>
      <c r="C2" s="47"/>
      <c r="D2" s="47"/>
      <c r="E2" s="47"/>
      <c r="F2" s="47"/>
      <c r="G2" s="47"/>
      <c r="H2" s="47"/>
      <c r="I2" s="47"/>
    </row>
    <row r="3" spans="1:12" x14ac:dyDescent="0.2">
      <c r="A3" s="85" t="s">
        <v>1</v>
      </c>
      <c r="B3" s="85"/>
      <c r="C3" s="85"/>
      <c r="D3" s="85"/>
      <c r="E3" s="85"/>
      <c r="F3" s="47"/>
      <c r="G3" s="47"/>
      <c r="H3" s="47"/>
      <c r="I3" s="47"/>
    </row>
    <row r="4" spans="1:12" ht="14.25" x14ac:dyDescent="0.2">
      <c r="A4" s="47"/>
      <c r="B4" s="47"/>
      <c r="C4" s="47"/>
      <c r="D4" s="47"/>
      <c r="E4" s="47" t="s">
        <v>2</v>
      </c>
      <c r="F4" s="47"/>
      <c r="G4" s="47"/>
      <c r="H4" s="47"/>
      <c r="I4" s="1">
        <f>Overall_Error_Check</f>
        <v>0</v>
      </c>
    </row>
    <row r="7" spans="1:12" ht="16.5" x14ac:dyDescent="0.25">
      <c r="B7" s="3" t="s">
        <v>114</v>
      </c>
    </row>
    <row r="9" spans="1:12" x14ac:dyDescent="0.2">
      <c r="D9" t="s">
        <v>75</v>
      </c>
      <c r="E9" s="54">
        <v>0.3</v>
      </c>
    </row>
    <row r="12" spans="1:12" x14ac:dyDescent="0.2">
      <c r="D12" t="s">
        <v>95</v>
      </c>
      <c r="G12" s="49">
        <v>2021</v>
      </c>
      <c r="H12" s="49">
        <v>2022</v>
      </c>
      <c r="I12" s="49">
        <v>2023</v>
      </c>
      <c r="J12" s="49">
        <v>2024</v>
      </c>
      <c r="K12" s="49">
        <v>2025</v>
      </c>
      <c r="L12" s="49">
        <v>2026</v>
      </c>
    </row>
    <row r="13" spans="1:12" x14ac:dyDescent="0.2">
      <c r="D13" t="s">
        <v>96</v>
      </c>
      <c r="G13">
        <v>0</v>
      </c>
      <c r="H13">
        <v>1</v>
      </c>
      <c r="I13">
        <v>2</v>
      </c>
      <c r="J13">
        <v>3</v>
      </c>
      <c r="K13">
        <v>4</v>
      </c>
      <c r="L13">
        <v>5</v>
      </c>
    </row>
    <row r="15" spans="1:12" x14ac:dyDescent="0.2">
      <c r="C15" s="49" t="s">
        <v>97</v>
      </c>
    </row>
    <row r="16" spans="1:12" x14ac:dyDescent="0.2">
      <c r="D16" t="s">
        <v>98</v>
      </c>
      <c r="H16" s="52">
        <v>110.16</v>
      </c>
      <c r="I16" s="52">
        <v>119.37</v>
      </c>
      <c r="J16" s="52">
        <v>127.96</v>
      </c>
      <c r="K16" s="52">
        <v>136.99</v>
      </c>
      <c r="L16" s="52">
        <v>145.78</v>
      </c>
    </row>
    <row r="17" spans="3:14" x14ac:dyDescent="0.2">
      <c r="D17" t="s">
        <v>99</v>
      </c>
      <c r="G17" s="74">
        <v>500</v>
      </c>
      <c r="H17" s="74">
        <v>500</v>
      </c>
      <c r="I17" s="74">
        <v>500</v>
      </c>
      <c r="J17" s="74">
        <v>500</v>
      </c>
      <c r="K17" s="74">
        <v>500</v>
      </c>
      <c r="L17" s="74">
        <v>500</v>
      </c>
    </row>
    <row r="18" spans="3:14" x14ac:dyDescent="0.2">
      <c r="D18" t="s">
        <v>100</v>
      </c>
      <c r="H18" s="58">
        <f>H16/H17</f>
        <v>0.22031999999999999</v>
      </c>
      <c r="I18" s="58">
        <f>I16/I17</f>
        <v>0.23874000000000001</v>
      </c>
      <c r="J18" s="58">
        <f>J16/J17</f>
        <v>0.25591999999999998</v>
      </c>
      <c r="K18" s="58">
        <f>K16/K17</f>
        <v>0.27398</v>
      </c>
      <c r="L18" s="58">
        <f>L16/L17</f>
        <v>0.29155999999999999</v>
      </c>
      <c r="N18" s="77" t="str">
        <f ca="1">_xlfn.FORMULATEXT(H18)</f>
        <v>=H16/H17</v>
      </c>
    </row>
    <row r="20" spans="3:14" x14ac:dyDescent="0.2">
      <c r="C20" s="49" t="s">
        <v>101</v>
      </c>
    </row>
    <row r="21" spans="3:14" x14ac:dyDescent="0.2">
      <c r="D21" t="s">
        <v>76</v>
      </c>
      <c r="G21" s="52">
        <v>0.8</v>
      </c>
      <c r="H21" s="52">
        <v>0.8</v>
      </c>
      <c r="I21" s="52">
        <v>0.8</v>
      </c>
      <c r="J21" s="52">
        <v>0.8</v>
      </c>
      <c r="K21" s="52">
        <v>0.8</v>
      </c>
      <c r="L21" s="52">
        <v>0.8</v>
      </c>
    </row>
    <row r="22" spans="3:14" x14ac:dyDescent="0.2">
      <c r="D22" t="s">
        <v>102</v>
      </c>
      <c r="G22" s="52">
        <v>1.25</v>
      </c>
      <c r="H22" s="52">
        <v>0.48359999999999997</v>
      </c>
      <c r="I22" s="52">
        <v>0.23280000000000001</v>
      </c>
      <c r="J22" s="52">
        <v>8.9700000000000002E-2</v>
      </c>
      <c r="K22" s="52">
        <v>7.1999999999999995E-2</v>
      </c>
      <c r="L22" s="52">
        <v>5.9499999999999997E-2</v>
      </c>
    </row>
    <row r="23" spans="3:14" x14ac:dyDescent="0.2">
      <c r="D23" t="s">
        <v>74</v>
      </c>
      <c r="G23" s="58">
        <f t="shared" ref="G23:L23" si="0">G21*(1+(1-$E$9)*G22)</f>
        <v>1.5</v>
      </c>
      <c r="H23" s="58">
        <f t="shared" si="0"/>
        <v>1.070816</v>
      </c>
      <c r="I23" s="58">
        <f t="shared" si="0"/>
        <v>0.93036800000000008</v>
      </c>
      <c r="J23" s="58">
        <f t="shared" si="0"/>
        <v>0.85023199999999999</v>
      </c>
      <c r="K23" s="58">
        <f t="shared" si="0"/>
        <v>0.84032000000000007</v>
      </c>
      <c r="L23" s="58">
        <f t="shared" si="0"/>
        <v>0.83332000000000006</v>
      </c>
      <c r="N23" s="77" t="str">
        <f ca="1">_xlfn.FORMULATEXT(G23)</f>
        <v>=G21*(1+(1-$E$9)*G22)</v>
      </c>
    </row>
    <row r="24" spans="3:14" x14ac:dyDescent="0.2">
      <c r="D24" t="s">
        <v>78</v>
      </c>
      <c r="G24" s="71">
        <v>0.04</v>
      </c>
      <c r="H24" s="71">
        <v>0.04</v>
      </c>
      <c r="I24" s="71">
        <v>0.04</v>
      </c>
      <c r="J24" s="71">
        <v>0.04</v>
      </c>
      <c r="K24" s="71">
        <v>0.04</v>
      </c>
      <c r="L24" s="71">
        <v>0.04</v>
      </c>
    </row>
    <row r="25" spans="3:14" x14ac:dyDescent="0.2">
      <c r="D25" t="s">
        <v>103</v>
      </c>
      <c r="G25" s="71">
        <v>0.05</v>
      </c>
      <c r="H25" s="71">
        <v>0.05</v>
      </c>
      <c r="I25" s="71">
        <v>0.05</v>
      </c>
      <c r="J25" s="71">
        <v>0.05</v>
      </c>
      <c r="K25" s="71">
        <v>0.05</v>
      </c>
      <c r="L25" s="71">
        <v>0.05</v>
      </c>
    </row>
    <row r="26" spans="3:14" x14ac:dyDescent="0.2">
      <c r="D26" t="s">
        <v>84</v>
      </c>
      <c r="G26" s="56">
        <f t="shared" ref="G26:L26" si="1">G24+(G23*G25)</f>
        <v>0.11500000000000002</v>
      </c>
      <c r="H26" s="56">
        <f t="shared" si="1"/>
        <v>9.3540800000000007E-2</v>
      </c>
      <c r="I26" s="56">
        <f t="shared" si="1"/>
        <v>8.6518400000000009E-2</v>
      </c>
      <c r="J26" s="56">
        <f t="shared" si="1"/>
        <v>8.2511600000000004E-2</v>
      </c>
      <c r="K26" s="56">
        <f t="shared" si="1"/>
        <v>8.2016000000000006E-2</v>
      </c>
      <c r="L26" s="56">
        <f t="shared" si="1"/>
        <v>8.1666000000000016E-2</v>
      </c>
      <c r="N26" s="77" t="str">
        <f ca="1">_xlfn.FORMULATEXT(G26)</f>
        <v>=G24+(G23*G25)</v>
      </c>
    </row>
    <row r="27" spans="3:14" x14ac:dyDescent="0.2">
      <c r="D27" t="s">
        <v>104</v>
      </c>
      <c r="G27" s="65">
        <f t="shared" ref="G27:L27" si="2">IF(G13=0,1,F27*(1+G26))</f>
        <v>1</v>
      </c>
      <c r="H27" s="65">
        <f t="shared" si="2"/>
        <v>1.0935408</v>
      </c>
      <c r="I27" s="65">
        <f t="shared" si="2"/>
        <v>1.1881522003507201</v>
      </c>
      <c r="J27" s="65">
        <f t="shared" si="2"/>
        <v>1.2861885394451784</v>
      </c>
      <c r="K27" s="65">
        <f t="shared" si="2"/>
        <v>1.3916765786963143</v>
      </c>
      <c r="L27" s="65">
        <f t="shared" si="2"/>
        <v>1.5053292381721275</v>
      </c>
      <c r="N27" s="77" t="str">
        <f ca="1">_xlfn.FORMULATEXT(G27)</f>
        <v>=IF(G13=0,1,F27*(1+G26))</v>
      </c>
    </row>
    <row r="28" spans="3:14" x14ac:dyDescent="0.2">
      <c r="D28" t="s">
        <v>105</v>
      </c>
      <c r="H28" s="58">
        <f>H18/H27</f>
        <v>0.20147396420874283</v>
      </c>
      <c r="I28" s="58">
        <f>I18/I27</f>
        <v>0.20093385336451716</v>
      </c>
      <c r="J28" s="58">
        <f>J18/J27</f>
        <v>0.19897549398970377</v>
      </c>
      <c r="K28" s="58">
        <f>K18/K27</f>
        <v>0.19687045409405193</v>
      </c>
      <c r="L28" s="58">
        <f>L18/L27</f>
        <v>0.19368520361301947</v>
      </c>
      <c r="N28" s="77" t="str">
        <f ca="1">_xlfn.FORMULATEXT(H28)</f>
        <v>=H18/H27</v>
      </c>
    </row>
    <row r="30" spans="3:14" x14ac:dyDescent="0.2">
      <c r="C30" s="49" t="s">
        <v>106</v>
      </c>
    </row>
    <row r="31" spans="3:14" x14ac:dyDescent="0.2">
      <c r="D31" t="s">
        <v>107</v>
      </c>
      <c r="G31" s="71">
        <v>0.03</v>
      </c>
    </row>
    <row r="32" spans="3:14" x14ac:dyDescent="0.2">
      <c r="D32" t="s">
        <v>108</v>
      </c>
      <c r="G32" s="71">
        <v>8.1699999999999995E-2</v>
      </c>
    </row>
    <row r="33" spans="4:14" x14ac:dyDescent="0.2">
      <c r="D33" t="s">
        <v>109</v>
      </c>
      <c r="G33" s="58">
        <f>L16*(1+G31)/(G32-G31)</f>
        <v>2904.3210831721472</v>
      </c>
      <c r="N33" s="19" t="str">
        <f ca="1">_xlfn.FORMULATEXT(G33)</f>
        <v>=L16*(1+G31)/(G32-G31)</v>
      </c>
    </row>
    <row r="34" spans="4:14" x14ac:dyDescent="0.2">
      <c r="D34" t="s">
        <v>104</v>
      </c>
      <c r="G34" s="65">
        <f>L27</f>
        <v>1.5053292381721275</v>
      </c>
      <c r="N34" s="19" t="str">
        <f t="shared" ref="N34:N39" ca="1" si="3">_xlfn.FORMULATEXT(G34)</f>
        <v>=L27</v>
      </c>
    </row>
    <row r="35" spans="4:14" x14ac:dyDescent="0.2">
      <c r="D35" t="s">
        <v>110</v>
      </c>
      <c r="G35" s="58">
        <f>G33/G34</f>
        <v>1929.359378350194</v>
      </c>
      <c r="N35" s="19" t="str">
        <f t="shared" ca="1" si="3"/>
        <v>=G33/G34</v>
      </c>
    </row>
    <row r="36" spans="4:14" x14ac:dyDescent="0.2">
      <c r="D36" t="s">
        <v>111</v>
      </c>
      <c r="G36" s="34">
        <f>L17</f>
        <v>500</v>
      </c>
      <c r="N36" s="19" t="str">
        <f t="shared" ca="1" si="3"/>
        <v>=L17</v>
      </c>
    </row>
    <row r="37" spans="4:14" x14ac:dyDescent="0.2">
      <c r="D37" t="s">
        <v>112</v>
      </c>
      <c r="G37" s="58">
        <f>G35/G36</f>
        <v>3.8587187567003878</v>
      </c>
      <c r="N37" s="19" t="str">
        <f t="shared" ca="1" si="3"/>
        <v>=G35/G36</v>
      </c>
    </row>
    <row r="39" spans="4:14" x14ac:dyDescent="0.2">
      <c r="D39" s="49" t="s">
        <v>113</v>
      </c>
      <c r="G39" s="72">
        <f>G37+SUM(H28:L28)</f>
        <v>4.8506577259704233</v>
      </c>
      <c r="N39" s="19" t="str">
        <f t="shared" ca="1" si="3"/>
        <v>=G37+SUM(H28:L28)</v>
      </c>
    </row>
  </sheetData>
  <mergeCells count="1">
    <mergeCell ref="A3:E3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151DAE4C-5AC4-438F-B159-A1452B1068FD}"/>
    <hyperlink ref="A3" location="HL_Navigator" display="Navigator" xr:uid="{C07CD387-A95C-4616-9FB3-36A806F410DF}"/>
    <hyperlink ref="I4" location="Overall_Error_Check" tooltip="Go to Overall Error Check" display="Overall_Error_Check" xr:uid="{7D8F5559-60DF-4AAF-B698-5AE7E0922F0C}"/>
  </hyperlinks>
  <pageMargins left="0.7" right="0.7" top="0.75" bottom="0.75" header="0.3" footer="0.3"/>
  <ignoredErrors>
    <ignoredError sqref="G3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C906-6D53-49B9-9FFA-1FE3E491507E}">
  <sheetPr codeName="Sheet4"/>
  <dimension ref="A1:Q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3" width="3.7109375" customWidth="1"/>
    <col min="4" max="4" width="23.28515625" bestFit="1" customWidth="1"/>
    <col min="5" max="5" width="1.7109375" customWidth="1"/>
    <col min="7" max="7" width="1.7109375" customWidth="1"/>
  </cols>
  <sheetData>
    <row r="1" spans="1:17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Discounted CF</v>
      </c>
      <c r="B1" s="48"/>
      <c r="C1" s="48"/>
      <c r="D1" s="48"/>
      <c r="E1" s="48"/>
      <c r="F1" s="48"/>
      <c r="G1" s="48"/>
      <c r="H1" s="48"/>
      <c r="I1" s="48"/>
    </row>
    <row r="2" spans="1:17" ht="18" x14ac:dyDescent="0.25">
      <c r="A2" s="16" t="str">
        <f ca="1">Model_Name</f>
        <v>Chapter 7 - SP Valuations Examples Book_Rebuilt v1.01.xlsx</v>
      </c>
      <c r="B2" s="48"/>
      <c r="C2" s="48"/>
      <c r="D2" s="48"/>
      <c r="E2" s="48"/>
      <c r="F2" s="48"/>
      <c r="G2" s="48"/>
      <c r="H2" s="48"/>
      <c r="I2" s="48"/>
    </row>
    <row r="3" spans="1:17" x14ac:dyDescent="0.2">
      <c r="A3" s="85" t="s">
        <v>1</v>
      </c>
      <c r="B3" s="85"/>
      <c r="C3" s="85"/>
      <c r="D3" s="85"/>
      <c r="E3" s="85"/>
      <c r="F3" s="48"/>
      <c r="G3" s="48"/>
      <c r="H3" s="48"/>
      <c r="I3" s="48"/>
    </row>
    <row r="4" spans="1:17" ht="14.25" x14ac:dyDescent="0.2">
      <c r="A4" s="48"/>
      <c r="B4" s="48"/>
      <c r="C4" s="48"/>
      <c r="D4" s="48"/>
      <c r="E4" s="48" t="s">
        <v>2</v>
      </c>
      <c r="F4" s="48"/>
      <c r="G4" s="48"/>
      <c r="H4" s="48"/>
      <c r="I4" s="1">
        <f>Overall_Error_Check</f>
        <v>0</v>
      </c>
    </row>
    <row r="7" spans="1:17" ht="16.5" x14ac:dyDescent="0.25">
      <c r="B7" s="3" t="s">
        <v>121</v>
      </c>
    </row>
    <row r="9" spans="1:17" x14ac:dyDescent="0.2">
      <c r="H9" s="78">
        <v>1</v>
      </c>
      <c r="I9" s="78">
        <f>H9+1</f>
        <v>2</v>
      </c>
      <c r="J9" s="78">
        <f t="shared" ref="J9:Q9" si="0">I9+1</f>
        <v>3</v>
      </c>
      <c r="K9" s="78">
        <f t="shared" si="0"/>
        <v>4</v>
      </c>
      <c r="L9" s="78">
        <f t="shared" si="0"/>
        <v>5</v>
      </c>
      <c r="M9" s="78">
        <f t="shared" si="0"/>
        <v>6</v>
      </c>
      <c r="N9" s="78">
        <f t="shared" si="0"/>
        <v>7</v>
      </c>
      <c r="O9" s="78">
        <f t="shared" si="0"/>
        <v>8</v>
      </c>
      <c r="P9" s="78">
        <f t="shared" si="0"/>
        <v>9</v>
      </c>
      <c r="Q9" s="78">
        <f t="shared" si="0"/>
        <v>10</v>
      </c>
    </row>
    <row r="11" spans="1:17" x14ac:dyDescent="0.2">
      <c r="D11" t="s">
        <v>122</v>
      </c>
      <c r="H11" s="34">
        <v>100</v>
      </c>
      <c r="I11" s="34">
        <v>102</v>
      </c>
      <c r="J11" s="34">
        <v>104</v>
      </c>
      <c r="K11" s="34">
        <v>106</v>
      </c>
      <c r="L11" s="34">
        <v>108</v>
      </c>
      <c r="M11" s="34">
        <v>110</v>
      </c>
      <c r="N11" s="34">
        <v>113</v>
      </c>
      <c r="O11" s="34">
        <v>115</v>
      </c>
      <c r="P11" s="34">
        <v>117</v>
      </c>
      <c r="Q11" s="34">
        <v>120</v>
      </c>
    </row>
    <row r="13" spans="1:17" x14ac:dyDescent="0.2">
      <c r="D13" t="s">
        <v>104</v>
      </c>
      <c r="H13" s="65">
        <v>0.94499999999999995</v>
      </c>
      <c r="I13" s="65">
        <v>0.84399999999999997</v>
      </c>
      <c r="J13" s="65">
        <v>0.753</v>
      </c>
      <c r="K13" s="65">
        <v>0.67300000000000004</v>
      </c>
      <c r="L13" s="65">
        <v>0.60099999999999998</v>
      </c>
      <c r="M13" s="65">
        <v>0.53600000000000003</v>
      </c>
      <c r="N13" s="65">
        <v>0.47899999999999998</v>
      </c>
      <c r="O13" s="65">
        <v>0.42699999999999999</v>
      </c>
      <c r="P13" s="65">
        <v>0.38200000000000001</v>
      </c>
      <c r="Q13" s="65">
        <v>0.34100000000000003</v>
      </c>
    </row>
    <row r="15" spans="1:17" x14ac:dyDescent="0.2">
      <c r="D15" t="s">
        <v>123</v>
      </c>
      <c r="H15" s="80">
        <f>H11*H13</f>
        <v>94.5</v>
      </c>
      <c r="I15" s="80">
        <f t="shared" ref="I15:Q15" si="1">I11*I13</f>
        <v>86.087999999999994</v>
      </c>
      <c r="J15" s="80">
        <f t="shared" si="1"/>
        <v>78.311999999999998</v>
      </c>
      <c r="K15" s="80">
        <f t="shared" si="1"/>
        <v>71.338000000000008</v>
      </c>
      <c r="L15" s="80">
        <f t="shared" si="1"/>
        <v>64.908000000000001</v>
      </c>
      <c r="M15" s="80">
        <f t="shared" si="1"/>
        <v>58.96</v>
      </c>
      <c r="N15" s="80">
        <f t="shared" si="1"/>
        <v>54.126999999999995</v>
      </c>
      <c r="O15" s="80">
        <f t="shared" si="1"/>
        <v>49.104999999999997</v>
      </c>
      <c r="P15" s="80">
        <f t="shared" si="1"/>
        <v>44.694000000000003</v>
      </c>
      <c r="Q15" s="80">
        <f t="shared" si="1"/>
        <v>40.92</v>
      </c>
    </row>
    <row r="17" spans="4:12" ht="12.75" thickBot="1" x14ac:dyDescent="0.25">
      <c r="D17" t="s">
        <v>93</v>
      </c>
      <c r="F17" s="81">
        <f>SUM(H15:Q15)</f>
        <v>642.95199999999988</v>
      </c>
    </row>
    <row r="18" spans="4:12" ht="12.75" thickTop="1" x14ac:dyDescent="0.2"/>
    <row r="19" spans="4:12" x14ac:dyDescent="0.2">
      <c r="I19" s="48"/>
      <c r="J19" s="48"/>
      <c r="K19" s="48"/>
      <c r="L19" s="48"/>
    </row>
    <row r="21" spans="4:12" x14ac:dyDescent="0.2">
      <c r="D21" t="s">
        <v>124</v>
      </c>
      <c r="F21" s="55">
        <v>0.12</v>
      </c>
    </row>
    <row r="22" spans="4:12" x14ac:dyDescent="0.2">
      <c r="D22" t="s">
        <v>125</v>
      </c>
      <c r="F22" s="55">
        <v>0.02</v>
      </c>
    </row>
    <row r="23" spans="4:12" x14ac:dyDescent="0.2">
      <c r="D23" t="s">
        <v>126</v>
      </c>
      <c r="F23" s="82">
        <v>5</v>
      </c>
    </row>
    <row r="25" spans="4:12" ht="12.75" thickBot="1" x14ac:dyDescent="0.25">
      <c r="D25" t="s">
        <v>127</v>
      </c>
      <c r="F25" s="83">
        <f>(L11*(1+F22)/(F21-F22))*(1-((1+F22)/(1+F21))^5)</f>
        <v>411.46401536126388</v>
      </c>
      <c r="H25" s="19" t="str">
        <f ca="1">_xlfn.FORMULATEXT(F25)</f>
        <v>=(L11*(1+F22)/(F21-F22))*(1-((1+F22)/(1+F21))^5)</v>
      </c>
    </row>
    <row r="26" spans="4:12" ht="12.75" thickTop="1" x14ac:dyDescent="0.2"/>
  </sheetData>
  <mergeCells count="1">
    <mergeCell ref="A3:E3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8F04D4E8-A071-4283-B8A5-9D91B7928B49}"/>
    <hyperlink ref="A3" location="HL_Navigator" display="Navigator" xr:uid="{739242E1-AC1A-4B98-A81A-2465745E4450}"/>
    <hyperlink ref="I4" location="Overall_Error_Check" tooltip="Go to Overall Error Check" display="Overall_Error_Check" xr:uid="{BD7430CC-5FCE-42BB-8662-394490A4A9E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50AC-24CF-41AE-80D5-D1699DEE9555}">
  <sheetPr codeName="Sheet6"/>
  <dimension ref="A1:O2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" defaultRowHeight="12" x14ac:dyDescent="0.2"/>
  <cols>
    <col min="1" max="3" width="3.7109375" style="48" customWidth="1"/>
    <col min="4" max="4" width="23.28515625" style="48" bestFit="1" customWidth="1"/>
    <col min="5" max="5" width="1.7109375" style="48" customWidth="1"/>
    <col min="6" max="6" width="9" style="48"/>
    <col min="7" max="7" width="1.7109375" style="48" customWidth="1"/>
    <col min="8" max="16384" width="9" style="48"/>
  </cols>
  <sheetData>
    <row r="1" spans="1:15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Discounted CF Annuity</v>
      </c>
    </row>
    <row r="2" spans="1:15" ht="18" x14ac:dyDescent="0.25">
      <c r="A2" s="16" t="str">
        <f ca="1">Model_Name</f>
        <v>Chapter 7 - SP Valuations Examples Book_Rebuilt v1.01.xlsx</v>
      </c>
    </row>
    <row r="3" spans="1:15" x14ac:dyDescent="0.2">
      <c r="A3" s="85" t="s">
        <v>1</v>
      </c>
      <c r="B3" s="85"/>
      <c r="C3" s="85"/>
      <c r="D3" s="85"/>
      <c r="E3" s="85"/>
    </row>
    <row r="4" spans="1:15" ht="14.25" x14ac:dyDescent="0.2">
      <c r="E4" s="48" t="s">
        <v>2</v>
      </c>
      <c r="I4" s="1">
        <f>Overall_Error_Check</f>
        <v>0</v>
      </c>
    </row>
    <row r="7" spans="1:15" ht="16.5" x14ac:dyDescent="0.25">
      <c r="B7" s="3" t="s">
        <v>121</v>
      </c>
    </row>
    <row r="9" spans="1:15" x14ac:dyDescent="0.2">
      <c r="H9" s="78">
        <v>1</v>
      </c>
      <c r="I9" s="78">
        <f>H9+1</f>
        <v>2</v>
      </c>
      <c r="J9" s="78">
        <f t="shared" ref="J9:L9" si="0">I9+1</f>
        <v>3</v>
      </c>
      <c r="K9" s="78">
        <f t="shared" si="0"/>
        <v>4</v>
      </c>
      <c r="L9" s="78">
        <f t="shared" si="0"/>
        <v>5</v>
      </c>
    </row>
    <row r="11" spans="1:15" x14ac:dyDescent="0.2">
      <c r="D11" s="48" t="s">
        <v>122</v>
      </c>
      <c r="H11" s="34">
        <v>100</v>
      </c>
      <c r="I11" s="34">
        <v>102</v>
      </c>
      <c r="J11" s="34">
        <v>104</v>
      </c>
      <c r="K11" s="34">
        <v>106</v>
      </c>
      <c r="L11" s="34">
        <v>108</v>
      </c>
      <c r="O11" s="79"/>
    </row>
    <row r="12" spans="1:15" x14ac:dyDescent="0.2">
      <c r="D12" s="48" t="s">
        <v>127</v>
      </c>
      <c r="H12" s="34"/>
      <c r="I12" s="34"/>
      <c r="J12" s="34"/>
      <c r="K12" s="34"/>
      <c r="L12" s="34">
        <f>F27</f>
        <v>1101.6000000000001</v>
      </c>
      <c r="O12" s="79"/>
    </row>
    <row r="13" spans="1:15" x14ac:dyDescent="0.2">
      <c r="D13" s="49" t="s">
        <v>128</v>
      </c>
      <c r="H13" s="80">
        <f>SUM(H11:H12)</f>
        <v>100</v>
      </c>
      <c r="I13" s="80">
        <f t="shared" ref="I13:L13" si="1">SUM(I11:I12)</f>
        <v>102</v>
      </c>
      <c r="J13" s="80">
        <f t="shared" si="1"/>
        <v>104</v>
      </c>
      <c r="K13" s="80">
        <f t="shared" si="1"/>
        <v>106</v>
      </c>
      <c r="L13" s="80">
        <f t="shared" si="1"/>
        <v>1209.6000000000001</v>
      </c>
      <c r="O13" s="79"/>
    </row>
    <row r="15" spans="1:15" x14ac:dyDescent="0.2">
      <c r="D15" s="48" t="s">
        <v>104</v>
      </c>
      <c r="H15" s="65">
        <v>0.94499999999999995</v>
      </c>
      <c r="I15" s="65">
        <v>0.84399999999999997</v>
      </c>
      <c r="J15" s="65">
        <v>0.753</v>
      </c>
      <c r="K15" s="65">
        <v>0.67300000000000004</v>
      </c>
      <c r="L15" s="65">
        <v>0.60099999999999998</v>
      </c>
    </row>
    <row r="17" spans="4:12" x14ac:dyDescent="0.2">
      <c r="D17" s="48" t="s">
        <v>123</v>
      </c>
      <c r="H17" s="80">
        <f>H13*H15</f>
        <v>94.5</v>
      </c>
      <c r="I17" s="80">
        <f t="shared" ref="I17:L17" si="2">I13*I15</f>
        <v>86.087999999999994</v>
      </c>
      <c r="J17" s="80">
        <f t="shared" si="2"/>
        <v>78.311999999999998</v>
      </c>
      <c r="K17" s="80">
        <f t="shared" si="2"/>
        <v>71.338000000000008</v>
      </c>
      <c r="L17" s="80">
        <f t="shared" si="2"/>
        <v>726.96960000000001</v>
      </c>
    </row>
    <row r="19" spans="4:12" ht="12.75" thickBot="1" x14ac:dyDescent="0.25">
      <c r="D19" s="48" t="s">
        <v>93</v>
      </c>
      <c r="F19" s="81">
        <f>SUM(H17:L17)</f>
        <v>1057.2076</v>
      </c>
    </row>
    <row r="20" spans="4:12" ht="12.75" thickTop="1" x14ac:dyDescent="0.2"/>
    <row r="23" spans="4:12" x14ac:dyDescent="0.2">
      <c r="D23" s="48" t="s">
        <v>124</v>
      </c>
      <c r="F23" s="55">
        <v>0.12</v>
      </c>
    </row>
    <row r="24" spans="4:12" x14ac:dyDescent="0.2">
      <c r="D24" s="48" t="s">
        <v>125</v>
      </c>
      <c r="F24" s="55">
        <v>0.02</v>
      </c>
    </row>
    <row r="25" spans="4:12" x14ac:dyDescent="0.2">
      <c r="D25" s="48" t="s">
        <v>126</v>
      </c>
      <c r="F25" s="82">
        <v>5</v>
      </c>
    </row>
    <row r="27" spans="4:12" ht="12.75" thickBot="1" x14ac:dyDescent="0.25">
      <c r="D27" s="48" t="s">
        <v>127</v>
      </c>
      <c r="F27" s="83">
        <f>L11*(1+F24)/(F23-F24)</f>
        <v>1101.6000000000001</v>
      </c>
      <c r="H27" s="19" t="str">
        <f ca="1">_xlfn.FORMULATEXT(F27)</f>
        <v>=L11*(1+F24)/(F23-F24)</v>
      </c>
    </row>
    <row r="28" spans="4:12" ht="12.75" thickTop="1" x14ac:dyDescent="0.2"/>
  </sheetData>
  <mergeCells count="1">
    <mergeCell ref="A3:E3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BC63F2E2-7291-49B1-BFB9-D3ED56EF56CE}"/>
    <hyperlink ref="A3" location="HL_Navigator" display="Navigator" xr:uid="{0324C589-31F4-4E1F-B990-318D5AC8EBA5}"/>
    <hyperlink ref="I4" location="Overall_Error_Check" tooltip="Go to Overall Error Check" display="Overall_Error_Check" xr:uid="{888879CC-F420-4A41-BDEE-2E4B29B07C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25</vt:i4>
      </vt:variant>
    </vt:vector>
  </HeadingPairs>
  <TitlesOfParts>
    <vt:vector size="35" baseType="lpstr">
      <vt:lpstr>Cover</vt:lpstr>
      <vt:lpstr>Navigator</vt:lpstr>
      <vt:lpstr>Style Guide</vt:lpstr>
      <vt:lpstr>Model Parameters</vt:lpstr>
      <vt:lpstr>Gearing_Beta_Example</vt:lpstr>
      <vt:lpstr>Simple_NPV</vt:lpstr>
      <vt:lpstr>DDM_Example</vt:lpstr>
      <vt:lpstr>Discounted CF</vt:lpstr>
      <vt:lpstr>Discounted CF Annuity</vt:lpstr>
      <vt:lpstr>Error Checks</vt:lpstr>
      <vt:lpstr>Client_Name</vt:lpstr>
      <vt:lpstr>Days_in_Year</vt:lpstr>
      <vt:lpstr>HL_1</vt:lpstr>
      <vt:lpstr>HL_10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Macro_NavHeading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dcterms:created xsi:type="dcterms:W3CDTF">2012-10-20T20:39:47Z</dcterms:created>
  <dcterms:modified xsi:type="dcterms:W3CDTF">2020-05-28T14:28:02Z</dcterms:modified>
</cp:coreProperties>
</file>