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Chapter Debt\"/>
    </mc:Choice>
  </mc:AlternateContent>
  <xr:revisionPtr revIDLastSave="0" documentId="8_{FF01A693-1EDD-4AEC-8005-B76C4844813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Minimum Payment PMT" sheetId="11" r:id="rId5"/>
    <sheet name="Remaining Loan Balance CUMPRINC" sheetId="12" r:id="rId6"/>
    <sheet name="No of Periods to Pay Loan NPER " sheetId="10" r:id="rId7"/>
    <sheet name="Error Checks" sheetId="5" r:id="rId8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'Minimum Payment PMT'!$A$3</definedName>
    <definedName name="HL_6">'Remaining Loan Balance CUMPRINC'!$A$3</definedName>
    <definedName name="HL_7">'No of Periods to Pay Loan NPER 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2" l="1"/>
  <c r="K65" i="12"/>
  <c r="K48" i="10" l="1"/>
  <c r="K53" i="10" s="1"/>
  <c r="K24" i="10"/>
  <c r="K27" i="10" s="1"/>
  <c r="L61" i="12"/>
  <c r="L28" i="12"/>
  <c r="K60" i="12"/>
  <c r="K57" i="12"/>
  <c r="K27" i="12"/>
  <c r="K24" i="12"/>
  <c r="B6" i="12"/>
  <c r="A1" i="12"/>
  <c r="C6" i="12" s="1"/>
  <c r="K51" i="11"/>
  <c r="K49" i="11"/>
  <c r="K26" i="11"/>
  <c r="K24" i="11"/>
  <c r="B6" i="11"/>
  <c r="A1" i="11"/>
  <c r="C6" i="11" s="1"/>
  <c r="B6" i="10"/>
  <c r="A1" i="10"/>
  <c r="C6" i="10" s="1"/>
  <c r="K29" i="10" l="1"/>
  <c r="K51" i="10"/>
  <c r="K61" i="12"/>
  <c r="K63" i="12" s="1"/>
  <c r="K28" i="12"/>
  <c r="K71" i="12"/>
  <c r="K55" i="11"/>
  <c r="K30" i="11"/>
  <c r="K28" i="11"/>
  <c r="K53" i="11"/>
  <c r="A1" i="5"/>
  <c r="K38" i="12" l="1"/>
  <c r="K30" i="12"/>
  <c r="I37" i="4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2" s="1"/>
  <c r="B6" i="2"/>
  <c r="B15" i="2" s="1"/>
  <c r="I4" i="11" l="1"/>
  <c r="I4" i="10"/>
  <c r="I4" i="12"/>
  <c r="A2" i="10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<sst xmlns="http://schemas.openxmlformats.org/spreadsheetml/2006/main" count="209" uniqueCount="121">
  <si>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</si>
  <si>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</si>
  <si>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</si>
  <si>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</si>
  <si>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</si>
  <si>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</si>
  <si>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</si>
  <si>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</si>
  <si>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</si>
  <si>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</si>
  <si>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</si>
  <si>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</si>
  <si>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</si>
  <si>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</si>
  <si>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</si>
  <si>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</si>
  <si>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</si>
  <si>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</si>
  <si>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</si>
  <si>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</si>
  <si>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</si>
  <si>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</si>
  <si>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</si>
  <si>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</si>
  <si>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</si>
  <si>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</si>
  <si>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</si>
  <si>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</si>
  <si>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</si>
  <si>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</si>
  <si>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</si>
  <si>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</si>
  <si>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</si>
  <si>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</si>
  <si>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</si>
  <si>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</si>
  <si>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</si>
  <si>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</si>
  <si>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</si>
  <si>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</si>
  <si>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</si>
  <si>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</si>
  <si>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</si>
  <si>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</si>
  <si>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</si>
  <si>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</si>
  <si>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</si>
  <si>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</si>
  <si>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</si>
  <si>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</si>
  <si>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</si>
  <si>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</si>
  <si>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</si>
  <si>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</si>
  <si>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</si>
  <si>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</si>
  <si>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</si>
  <si>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</si>
  <si>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</si>
  <si>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</si>
  <si>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</si>
  <si>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</si>
  <si>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</si>
  <si>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</si>
  <si>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</si>
  <si>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</si>
  <si>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</si>
  <si>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</si>
  <si>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</si>
  <si>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</si>
  <si>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</si>
  <si>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This workbook provides some basic examples regarding scheduled debt payments.</t>
  </si>
  <si>
    <t>P = Ai / (1 - (1 + i)^-N)</t>
  </si>
  <si>
    <t>Illustration</t>
  </si>
  <si>
    <t>This formula shows how it works:</t>
  </si>
  <si>
    <t>Repayment Period (Years)</t>
  </si>
  <si>
    <t>Annual Interest Rate (%)</t>
  </si>
  <si>
    <t>Monthly Payment</t>
  </si>
  <si>
    <t>PMT Calculation</t>
  </si>
  <si>
    <t>P = Ai / ((1 - (1 + i)^-N) * (1 + i))</t>
  </si>
  <si>
    <r>
      <t xml:space="preserve">Imagine you borrow an amount 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 xml:space="preserve"> to be repaid over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periods with a periodic interest rate of</t>
    </r>
    <r>
      <rPr>
        <b/>
        <sz val="9"/>
        <color rgb="FFFF0000"/>
        <rFont val="Arial"/>
        <family val="2"/>
      </rPr>
      <t xml:space="preserve"> i</t>
    </r>
    <r>
      <rPr>
        <sz val="9"/>
        <color theme="1"/>
        <rFont val="Arial"/>
        <family val="2"/>
      </rPr>
      <t>.</t>
    </r>
  </si>
  <si>
    <r>
      <t xml:space="preserve">Assuming payments are made at the end of each period, the amount to be paid each period will be </t>
    </r>
    <r>
      <rPr>
        <b/>
        <sz val="9"/>
        <color rgb="FFFF0000"/>
        <rFont val="Arial"/>
        <family val="2"/>
      </rPr>
      <t>P</t>
    </r>
    <r>
      <rPr>
        <sz val="9"/>
        <color theme="1"/>
        <rFont val="Arial"/>
        <family val="2"/>
      </rPr>
      <t>:</t>
    </r>
  </si>
  <si>
    <t>Scenario</t>
  </si>
  <si>
    <r>
      <t>Amount (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>)</t>
    </r>
  </si>
  <si>
    <r>
      <t>Repayment Period (Months) (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>)</t>
    </r>
  </si>
  <si>
    <r>
      <t>Monthly Interest Rate (%) (</t>
    </r>
    <r>
      <rPr>
        <b/>
        <sz val="9"/>
        <color rgb="FFFF0000"/>
        <rFont val="Arial"/>
        <family val="2"/>
      </rPr>
      <t>i</t>
    </r>
    <r>
      <rPr>
        <sz val="9"/>
        <color theme="1"/>
        <rFont val="Arial"/>
        <family val="2"/>
      </rPr>
      <t>)</t>
    </r>
  </si>
  <si>
    <r>
      <t xml:space="preserve">Again, assume you borrow an amount 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 xml:space="preserve"> to be repaid over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periods with a periodic interest rate of </t>
    </r>
    <r>
      <rPr>
        <b/>
        <sz val="9"/>
        <color rgb="FFFF0000"/>
        <rFont val="Arial"/>
        <family val="2"/>
      </rPr>
      <t>i</t>
    </r>
    <r>
      <rPr>
        <sz val="9"/>
        <color theme="1"/>
        <rFont val="Arial"/>
        <family val="2"/>
      </rPr>
      <t>.</t>
    </r>
  </si>
  <si>
    <r>
      <t xml:space="preserve">With payments made at the beginning of each period, the amount to be paid each period will be </t>
    </r>
    <r>
      <rPr>
        <b/>
        <sz val="9"/>
        <color rgb="FFFF0000"/>
        <rFont val="Arial"/>
        <family val="2"/>
      </rPr>
      <t>P</t>
    </r>
    <r>
      <rPr>
        <sz val="9"/>
        <color theme="1"/>
        <rFont val="Arial"/>
        <family val="2"/>
      </rPr>
      <t>:</t>
    </r>
  </si>
  <si>
    <t>Payments in Advance</t>
  </si>
  <si>
    <t>Payments in Arrears</t>
  </si>
  <si>
    <t>B = A (1 + i)^n - ((P / i) [(1 + i)^n - 1])</t>
  </si>
  <si>
    <t>This formula shows how to calculate it:</t>
  </si>
  <si>
    <t>Outstanding Balance (B)</t>
  </si>
  <si>
    <t>CUMPRINC Calculation</t>
  </si>
  <si>
    <t>This is why the value '1' has been hardcoded into the formula above.</t>
  </si>
  <si>
    <t>Therefore, the balance remaining is the original amount less the principal paid off.</t>
  </si>
  <si>
    <t>Total Interest Paid so far</t>
  </si>
  <si>
    <t>B = (A - P)(1 + i)^n - ((P / i) [(1 + i)^n - (1 + i)])</t>
  </si>
  <si>
    <t>note the balance will always be the same whether paid in arrears or in advance</t>
  </si>
  <si>
    <t>this is multiplied by (1 + i) as interest accrues by the end of the period (the final payment is made at the beginning of the period)</t>
  </si>
  <si>
    <r>
      <t>Month Number (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&lt;=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>)</t>
    </r>
  </si>
  <si>
    <r>
      <t>Monthly Payment (</t>
    </r>
    <r>
      <rPr>
        <b/>
        <sz val="9"/>
        <color rgb="FFFF0000"/>
        <rFont val="Arial"/>
        <family val="2"/>
      </rPr>
      <t>P</t>
    </r>
    <r>
      <rPr>
        <sz val="9"/>
        <color theme="1"/>
        <rFont val="Arial"/>
        <family val="2"/>
      </rPr>
      <t>)</t>
    </r>
  </si>
  <si>
    <r>
      <rPr>
        <b/>
        <sz val="9"/>
        <color theme="1"/>
        <rFont val="Arial"/>
        <family val="2"/>
      </rPr>
      <t>CUMPRINC</t>
    </r>
    <r>
      <rPr>
        <sz val="9"/>
        <color theme="1"/>
        <rFont val="Arial"/>
        <family val="2"/>
      </rPr>
      <t xml:space="preserve"> actually calculates the principal paid off between periods </t>
    </r>
    <r>
      <rPr>
        <b/>
        <sz val="9"/>
        <color rgb="FFFF0000"/>
        <rFont val="Arial"/>
        <family val="2"/>
      </rPr>
      <t>x</t>
    </r>
    <r>
      <rPr>
        <sz val="9"/>
        <color theme="1"/>
        <rFont val="Arial"/>
        <family val="2"/>
      </rPr>
      <t xml:space="preserve"> and </t>
    </r>
    <r>
      <rPr>
        <b/>
        <sz val="9"/>
        <color rgb="FFFF0000"/>
        <rFont val="Arial"/>
        <family val="2"/>
      </rPr>
      <t>y</t>
    </r>
    <r>
      <rPr>
        <sz val="9"/>
        <color theme="1"/>
        <rFont val="Arial"/>
        <family val="2"/>
      </rPr>
      <t xml:space="preserve">, where </t>
    </r>
    <r>
      <rPr>
        <b/>
        <sz val="9"/>
        <color rgb="FFFF0000"/>
        <rFont val="Arial"/>
        <family val="2"/>
      </rPr>
      <t>y</t>
    </r>
    <r>
      <rPr>
        <sz val="9"/>
        <color theme="1"/>
        <rFont val="Arial"/>
        <family val="2"/>
      </rPr>
      <t xml:space="preserve"> &gt;= </t>
    </r>
    <r>
      <rPr>
        <b/>
        <sz val="9"/>
        <color rgb="FFFF0000"/>
        <rFont val="Arial"/>
        <family val="2"/>
      </rPr>
      <t>x</t>
    </r>
    <r>
      <rPr>
        <sz val="9"/>
        <color theme="1"/>
        <rFont val="Arial"/>
        <family val="2"/>
      </rPr>
      <t>.</t>
    </r>
  </si>
  <si>
    <r>
      <t xml:space="preserve">Again, you borrow an amount 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 xml:space="preserve"> to be repaid over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periods with a periodic interest rate of </t>
    </r>
    <r>
      <rPr>
        <b/>
        <sz val="9"/>
        <color rgb="FFFF0000"/>
        <rFont val="Arial"/>
        <family val="2"/>
      </rPr>
      <t>i</t>
    </r>
    <r>
      <rPr>
        <sz val="9"/>
        <color theme="1"/>
        <rFont val="Arial"/>
        <family val="2"/>
      </rPr>
      <t>.</t>
    </r>
  </si>
  <si>
    <r>
      <t xml:space="preserve">Assuming payments are made at the beginning of each period, the remaining loan balance </t>
    </r>
    <r>
      <rPr>
        <b/>
        <sz val="9"/>
        <color rgb="FFFF0000"/>
        <rFont val="Arial"/>
        <family val="2"/>
      </rPr>
      <t>B</t>
    </r>
    <r>
      <rPr>
        <sz val="9"/>
        <color theme="1"/>
        <rFont val="Arial"/>
        <family val="2"/>
      </rPr>
      <t xml:space="preserve"> after</t>
    </r>
    <r>
      <rPr>
        <b/>
        <sz val="9"/>
        <color rgb="FFFF0000"/>
        <rFont val="Arial"/>
        <family val="2"/>
      </rPr>
      <t xml:space="preserve"> n</t>
    </r>
    <r>
      <rPr>
        <sz val="9"/>
        <color theme="1"/>
        <rFont val="Arial"/>
        <family val="2"/>
      </rPr>
      <t xml:space="preserve"> periods (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&lt;=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>) will be:</t>
    </r>
  </si>
  <si>
    <r>
      <t xml:space="preserve">Assuming payments are made at the end of each period, the remaining loan balance </t>
    </r>
    <r>
      <rPr>
        <b/>
        <sz val="9"/>
        <color rgb="FFFF0000"/>
        <rFont val="Arial"/>
        <family val="2"/>
      </rPr>
      <t>B</t>
    </r>
    <r>
      <rPr>
        <sz val="9"/>
        <color theme="1"/>
        <rFont val="Arial"/>
        <family val="2"/>
      </rPr>
      <t xml:space="preserve"> after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periods (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 xml:space="preserve"> &lt;= </t>
    </r>
    <r>
      <rPr>
        <b/>
        <sz val="9"/>
        <color rgb="FFFF0000"/>
        <rFont val="Arial"/>
        <family val="2"/>
      </rPr>
      <t>N</t>
    </r>
    <r>
      <rPr>
        <sz val="9"/>
        <color theme="1"/>
        <rFont val="Arial"/>
        <family val="2"/>
      </rPr>
      <t>) will be:</t>
    </r>
  </si>
  <si>
    <r>
      <t xml:space="preserve">Therefore, the balance remaining is the original amount less the principal paid off </t>
    </r>
    <r>
      <rPr>
        <u/>
        <sz val="9"/>
        <color theme="1"/>
        <rFont val="Arial"/>
        <family val="2"/>
      </rPr>
      <t>PLUS</t>
    </r>
    <r>
      <rPr>
        <sz val="9"/>
        <color theme="1"/>
        <rFont val="Arial"/>
        <family val="2"/>
      </rPr>
      <t xml:space="preserve"> the interest in the final period (payment is made at the start of the period).</t>
    </r>
  </si>
  <si>
    <t>N = -log(1 - (Ai / P)) / log (1 + i)</t>
  </si>
  <si>
    <t>Note: it does not matter which logarithmic base you use as long as it is the same for the numerator and the denominator</t>
  </si>
  <si>
    <t>This figure could be rounded up though if not an integer</t>
  </si>
  <si>
    <t>NPER Calculation</t>
  </si>
  <si>
    <t>N = 1 - log(1 - ((A - P) i / P)) / log (1 + i)</t>
  </si>
  <si>
    <r>
      <t xml:space="preserve">Imagine you borrow an amount 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 xml:space="preserve"> with an associated periodic interest rate of </t>
    </r>
    <r>
      <rPr>
        <b/>
        <sz val="9"/>
        <color rgb="FFFF0000"/>
        <rFont val="Arial"/>
        <family val="2"/>
      </rPr>
      <t>i</t>
    </r>
    <r>
      <rPr>
        <sz val="9"/>
        <color theme="1"/>
        <rFont val="Arial"/>
        <family val="2"/>
      </rPr>
      <t>.</t>
    </r>
  </si>
  <si>
    <r>
      <t>How many periods will it take to pay off the loan if you pay an amount</t>
    </r>
    <r>
      <rPr>
        <b/>
        <sz val="9"/>
        <color rgb="FFFF0000"/>
        <rFont val="Arial"/>
        <family val="2"/>
      </rPr>
      <t xml:space="preserve"> P</t>
    </r>
    <r>
      <rPr>
        <sz val="9"/>
        <color theme="1"/>
        <rFont val="Arial"/>
        <family val="2"/>
      </rPr>
      <t xml:space="preserve"> at the end of each period?</t>
    </r>
  </si>
  <si>
    <r>
      <t>Number of Months (</t>
    </r>
    <r>
      <rPr>
        <b/>
        <sz val="9"/>
        <color rgb="FFFF0000"/>
        <rFont val="Arial"/>
        <family val="2"/>
      </rPr>
      <t>N</t>
    </r>
    <r>
      <rPr>
        <b/>
        <sz val="9"/>
        <color theme="1"/>
        <rFont val="Arial"/>
        <family val="2"/>
      </rPr>
      <t>)</t>
    </r>
  </si>
  <si>
    <r>
      <t xml:space="preserve">Again, you borrow an amount </t>
    </r>
    <r>
      <rPr>
        <b/>
        <sz val="9"/>
        <color rgb="FFFF0000"/>
        <rFont val="Arial"/>
        <family val="2"/>
      </rPr>
      <t>A</t>
    </r>
    <r>
      <rPr>
        <sz val="9"/>
        <color theme="1"/>
        <rFont val="Arial"/>
        <family val="2"/>
      </rPr>
      <t xml:space="preserve"> with an associated periodic interest rate of</t>
    </r>
    <r>
      <rPr>
        <b/>
        <sz val="9"/>
        <color rgb="FFFF0000"/>
        <rFont val="Arial"/>
        <family val="2"/>
      </rPr>
      <t xml:space="preserve"> i</t>
    </r>
    <r>
      <rPr>
        <sz val="9"/>
        <color theme="1"/>
        <rFont val="Arial"/>
        <family val="2"/>
      </rPr>
      <t>.</t>
    </r>
  </si>
  <si>
    <r>
      <t xml:space="preserve">How many periods will it take to pay off the loan if you pay an amount </t>
    </r>
    <r>
      <rPr>
        <b/>
        <sz val="9"/>
        <color rgb="FFFF0000"/>
        <rFont val="Arial"/>
        <family val="2"/>
      </rPr>
      <t>P</t>
    </r>
    <r>
      <rPr>
        <sz val="9"/>
        <color theme="1"/>
        <rFont val="Arial"/>
        <family val="2"/>
      </rPr>
      <t xml:space="preserve"> at the beginning of each period?</t>
    </r>
  </si>
  <si>
    <t>Minimum Payment PMT</t>
  </si>
  <si>
    <t>Remaining Loan Balance CUMPRINC</t>
  </si>
  <si>
    <t xml:space="preserve">No of Periods to Pay Loan NPER 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</si>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</sst>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_-&quot;$&quot;* #,##0_-;\-&quot;$&quot;* #,##0_-;_-&quot;$&quot;* &quot;-&quot;??_-;_-@_-"/>
    <numFmt numFmtId="181" formatCode="_-[$$-C09]* #,##0.00_-;\-[$$-C09]* #,##0.00_-;_-[$$-C09]* &quot;-&quot;??_-;_-@_-"/>
  </numFmts>
  <fonts count="37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8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4" xfId="14">
      <protection locked="0"/>
    </xf>
    <xf numFmtId="0" fontId="12" fillId="0" borderId="0" xfId="0" applyFont="1" applyBorder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0" fillId="0" borderId="0" xfId="0" applyBorder="1"/>
    <xf numFmtId="0" fontId="27" fillId="0" borderId="0" xfId="8">
      <alignment horizontal="left"/>
      <protection locked="0"/>
    </xf>
    <xf numFmtId="0" fontId="14" fillId="0" borderId="0" xfId="7"/>
    <xf numFmtId="0" fontId="15" fillId="0" borderId="0" xfId="9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NumberFormat="1" applyBorder="1">
      <alignment horizontal="center"/>
    </xf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0" fillId="0" borderId="0" xfId="0"/>
    <xf numFmtId="0" fontId="34" fillId="0" borderId="0" xfId="24" applyFont="1"/>
    <xf numFmtId="180" fontId="25" fillId="4" borderId="4" xfId="3" applyNumberFormat="1" applyFont="1" applyFill="1" applyBorder="1" applyProtection="1">
      <protection locked="0"/>
    </xf>
    <xf numFmtId="41" fontId="25" fillId="4" borderId="4" xfId="2" applyFont="1" applyFill="1" applyBorder="1" applyProtection="1">
      <protection locked="0"/>
    </xf>
    <xf numFmtId="10" fontId="25" fillId="4" borderId="4" xfId="14" applyNumberFormat="1">
      <protection locked="0"/>
    </xf>
    <xf numFmtId="10" fontId="0" fillId="0" borderId="0" xfId="5" applyNumberFormat="1" applyFont="1"/>
    <xf numFmtId="0" fontId="24" fillId="12" borderId="0" xfId="0" applyFont="1" applyFill="1"/>
    <xf numFmtId="0" fontId="0" fillId="12" borderId="0" xfId="0" applyFill="1"/>
    <xf numFmtId="181" fontId="24" fillId="12" borderId="0" xfId="0" applyNumberFormat="1" applyFont="1" applyFill="1"/>
    <xf numFmtId="0" fontId="35" fillId="0" borderId="0" xfId="0" applyFont="1"/>
    <xf numFmtId="44" fontId="0" fillId="0" borderId="0" xfId="3" applyFont="1"/>
    <xf numFmtId="43" fontId="24" fillId="12" borderId="0" xfId="1" applyFont="1" applyFill="1"/>
    <xf numFmtId="0" fontId="27" fillId="3" borderId="1" xfId="8" applyFill="1" applyBorder="1">
      <alignment horizontal="left"/>
      <protection locked="0"/>
    </xf>
    <xf numFmtId="0" fontId="27" fillId="0" borderId="0" xfId="8" applyBorder="1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3" fillId="11" borderId="0" xfId="33">
      <alignment horizontal="center"/>
    </xf>
    <xf numFmtId="0" fontId="13" fillId="11" borderId="0" xfId="33" applyBorder="1">
      <alignment horizontal="center"/>
    </xf>
    <xf numFmtId="0" fontId="26" fillId="0" borderId="3" xfId="13" applyAlignment="1"/>
    <xf numFmtId="0" fontId="25" fillId="4" borderId="4" xfId="14" applyAlignment="1">
      <alignment horizontal="left"/>
      <protection locked="0"/>
    </xf>
    <xf numFmtId="0" fontId="33" fillId="9" borderId="13" xfId="0" applyFont="1" applyFill="1" applyBorder="1" applyAlignment="1">
      <alignment horizontal="center"/>
    </xf>
    <xf numFmtId="0" fontId="33" fillId="9" borderId="14" xfId="0" applyFont="1" applyFill="1" applyBorder="1" applyAlignment="1">
      <alignment horizontal="center"/>
    </xf>
    <xf numFmtId="0" fontId="33" fillId="9" borderId="15" xfId="0" applyFont="1" applyFill="1" applyBorder="1" applyAlignment="1">
      <alignment horizontal="center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3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9"/>
  <sheetViews>
    <sheetView showGridLines="0" tabSelected="1" zoomScaleNormal="100" workbookViewId="0"/>
  </sheetViews>
  <sheetFormatPr defaultRowHeight="12" x14ac:dyDescent="0.2"/>
  <cols>
    <col min="3" max="4" width="3.7109375" customWidth="1"/>
    <col min="10" max="10" width="13.85546875" customWidth="1"/>
  </cols>
  <sheetData>
    <row r="1" spans="1:19" x14ac:dyDescent="0.2">
      <c r="A1" s="55"/>
    </row>
    <row r="3" spans="1:19" x14ac:dyDescent="0.2">
      <c r="A3" s="45" t="s">
        <v>1</v>
      </c>
    </row>
    <row r="5" spans="1:19" ht="20.25" x14ac:dyDescent="0.3">
      <c r="C5" s="46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7" t="str">
        <f ca="1">Model_Name</f>
        <v>Chapter 6.3 - SP Debt to Repay Examples.xlsm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2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71" t="s">
        <v>71</v>
      </c>
      <c r="D17" s="71"/>
      <c r="E17" s="71"/>
      <c r="F17" s="71"/>
      <c r="G17" s="71"/>
      <c r="H17" s="71"/>
      <c r="I17" s="71"/>
      <c r="J17" s="71"/>
    </row>
    <row r="18" spans="3:10" ht="12.75" x14ac:dyDescent="0.2">
      <c r="C18" s="71"/>
      <c r="D18" s="71"/>
      <c r="E18" s="71"/>
      <c r="F18" s="71"/>
      <c r="G18" s="71"/>
      <c r="H18" s="71"/>
      <c r="I18" s="71"/>
      <c r="J18" s="71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72" t="s">
        <v>22</v>
      </c>
      <c r="H21" s="72"/>
      <c r="I21" s="72"/>
      <c r="J21" s="8"/>
    </row>
    <row r="22" spans="3:10" ht="12.75" x14ac:dyDescent="0.2">
      <c r="C22" s="11" t="s">
        <v>23</v>
      </c>
      <c r="D22" s="10"/>
      <c r="E22" s="8"/>
      <c r="F22" s="8"/>
      <c r="G22" s="72" t="s">
        <v>24</v>
      </c>
      <c r="H22" s="72"/>
      <c r="I22" s="72"/>
      <c r="J22" s="8"/>
    </row>
    <row r="29" spans="3:10" x14ac:dyDescent="0.2">
      <c r="I29" s="56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6" t="s">
        <v>1</v>
      </c>
      <c r="F1" s="13"/>
      <c r="G1" s="13"/>
    </row>
    <row r="2" spans="1:24" ht="18" x14ac:dyDescent="0.25">
      <c r="A2" s="47" t="str">
        <f ca="1">Model_Name</f>
        <v>Chapter 6.3 - SP Debt to Repay Examples.xlsm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48">
        <v>1</v>
      </c>
      <c r="C7" s="48" t="s">
        <v>25</v>
      </c>
      <c r="D7" s="48"/>
      <c r="E7" s="48"/>
      <c r="F7" s="48"/>
      <c r="G7" s="48"/>
      <c r="H7" s="48"/>
      <c r="I7" s="48"/>
      <c r="J7" s="48"/>
      <c r="K7" s="48"/>
      <c r="L7" s="4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56" t="s">
        <v>26</v>
      </c>
    </row>
    <row r="10" spans="1:24" x14ac:dyDescent="0.2">
      <c r="F10" s="56" t="s">
        <v>27</v>
      </c>
    </row>
    <row r="11" spans="1:24" x14ac:dyDescent="0.2">
      <c r="F11" s="56" t="s">
        <v>0</v>
      </c>
    </row>
    <row r="12" spans="1:24" x14ac:dyDescent="0.2">
      <c r="F12" s="56" t="s">
        <v>117</v>
      </c>
    </row>
    <row r="13" spans="1:24" x14ac:dyDescent="0.2">
      <c r="F13" s="56" t="s">
        <v>118</v>
      </c>
    </row>
    <row r="14" spans="1:24" x14ac:dyDescent="0.2">
      <c r="F14" s="56" t="s">
        <v>119</v>
      </c>
    </row>
    <row r="15" spans="1:24" x14ac:dyDescent="0.2">
      <c r="F15" s="56" t="s">
        <v>66</v>
      </c>
    </row>
  </sheetData>
  <conditionalFormatting sqref="G4">
    <cfRule type="cellIs" dxfId="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E373FE0D-7C84-49E9-A09C-9E837BD729AF}"/>
    <hyperlink ref="F10" location="HL_3" display="Style Guide" xr:uid="{E505258B-53AD-40DD-8511-A2745DCC494C}"/>
    <hyperlink ref="F11" location="HL_4" display="Model Parameters" xr:uid="{BC95025B-398F-4AE3-BAF2-27FA6171DAD4}"/>
    <hyperlink ref="F12" location="HL_5" display="Minimum Payment PMT" xr:uid="{A5330EA6-9D00-4DB0-8269-81C082AD155A}"/>
    <hyperlink ref="F13" location="HL_6" display="Remaining Loan Balance CUMPRINC" xr:uid="{294E6ECA-80C0-4F14-B72B-AA4ABD27BE96}"/>
    <hyperlink ref="F14" location="HL_7" display="No of Periods to Pay Loan NPER " xr:uid="{CF17A5EA-EBA5-4CEE-9F78-4ADA2038C41B}"/>
    <hyperlink ref="F15" location="HL_8" display="Error Checks" xr:uid="{A1E021A9-0350-49A7-9D39-76308DE85533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6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7" t="str">
        <f ca="1">Model_Name</f>
        <v>Chapter 6.3 - SP Debt to Repay Examples.xlsm</v>
      </c>
    </row>
    <row r="3" spans="1:13" x14ac:dyDescent="0.2">
      <c r="A3" s="72" t="s">
        <v>1</v>
      </c>
      <c r="B3" s="72"/>
      <c r="C3" s="72"/>
      <c r="D3" s="72"/>
      <c r="E3" s="72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56"/>
    </row>
    <row r="6" spans="1:13" ht="16.5" thickBot="1" x14ac:dyDescent="0.3">
      <c r="B6" s="48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75" t="s">
        <v>29</v>
      </c>
      <c r="D8" s="75"/>
      <c r="E8" s="75"/>
      <c r="F8" s="75"/>
      <c r="G8" s="75"/>
      <c r="H8" s="14"/>
      <c r="I8" s="14" t="s">
        <v>30</v>
      </c>
      <c r="J8" s="14"/>
      <c r="K8" s="14" t="s">
        <v>31</v>
      </c>
    </row>
    <row r="9" spans="1:13" outlineLevel="1" x14ac:dyDescent="0.2">
      <c r="C9" s="74"/>
      <c r="D9" s="74"/>
      <c r="E9" s="74"/>
      <c r="F9" s="74"/>
      <c r="G9" s="74"/>
      <c r="H9" s="44"/>
      <c r="I9" s="44"/>
      <c r="J9" s="17"/>
      <c r="K9" s="20"/>
    </row>
    <row r="10" spans="1:13" ht="20.25" outlineLevel="1" x14ac:dyDescent="0.3">
      <c r="C10" s="74" t="s">
        <v>32</v>
      </c>
      <c r="D10" s="74"/>
      <c r="E10" s="74"/>
      <c r="F10" s="74"/>
      <c r="G10" s="74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74" t="s">
        <v>5</v>
      </c>
      <c r="D11" s="74"/>
      <c r="E11" s="74"/>
      <c r="F11" s="74"/>
      <c r="G11" s="74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74"/>
      <c r="D12" s="74"/>
      <c r="E12" s="74"/>
      <c r="F12" s="74"/>
      <c r="G12" s="74"/>
      <c r="H12" s="15"/>
      <c r="I12" s="15"/>
      <c r="J12" s="17"/>
      <c r="K12" s="20"/>
    </row>
    <row r="13" spans="1:13" ht="16.5" outlineLevel="1" thickBot="1" x14ac:dyDescent="0.3">
      <c r="C13" s="74" t="s">
        <v>33</v>
      </c>
      <c r="D13" s="74"/>
      <c r="E13" s="74"/>
      <c r="F13" s="74"/>
      <c r="G13" s="74"/>
      <c r="H13" s="15"/>
      <c r="I13" s="43" t="str">
        <f>C13</f>
        <v>Header 1</v>
      </c>
      <c r="J13" s="17"/>
      <c r="K13" s="18" t="s">
        <v>33</v>
      </c>
    </row>
    <row r="14" spans="1:13" ht="17.25" outlineLevel="1" thickTop="1" x14ac:dyDescent="0.25">
      <c r="C14" s="74" t="s">
        <v>34</v>
      </c>
      <c r="D14" s="74"/>
      <c r="E14" s="74"/>
      <c r="F14" s="74"/>
      <c r="G14" s="74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74" t="s">
        <v>35</v>
      </c>
      <c r="D15" s="74"/>
      <c r="E15" s="74"/>
      <c r="F15" s="74"/>
      <c r="G15" s="74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74" t="s">
        <v>36</v>
      </c>
      <c r="D16" s="74"/>
      <c r="E16" s="74"/>
      <c r="F16" s="74"/>
      <c r="G16" s="74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74"/>
      <c r="D17" s="74"/>
      <c r="E17" s="74"/>
      <c r="F17" s="74"/>
      <c r="G17" s="74"/>
      <c r="H17" s="15"/>
      <c r="I17" s="15"/>
      <c r="J17" s="17"/>
      <c r="K17" s="20"/>
    </row>
    <row r="18" spans="2:14" ht="15" outlineLevel="1" x14ac:dyDescent="0.25">
      <c r="C18" s="74" t="s">
        <v>37</v>
      </c>
      <c r="D18" s="74"/>
      <c r="E18" s="74"/>
      <c r="F18" s="74"/>
      <c r="G18" s="74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74"/>
      <c r="D19" s="74"/>
      <c r="E19" s="74"/>
      <c r="F19" s="74"/>
      <c r="G19" s="74"/>
      <c r="H19" s="15"/>
      <c r="I19" s="15"/>
      <c r="J19" s="17"/>
      <c r="K19" s="20"/>
      <c r="N19" s="23"/>
    </row>
    <row r="20" spans="2:14" ht="15" outlineLevel="1" x14ac:dyDescent="0.25">
      <c r="C20" s="74" t="s">
        <v>38</v>
      </c>
      <c r="D20" s="74"/>
      <c r="E20" s="74"/>
      <c r="F20" s="74"/>
      <c r="G20" s="74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8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76" t="s">
        <v>29</v>
      </c>
      <c r="D25" s="76"/>
      <c r="E25" s="76"/>
      <c r="F25" s="76"/>
      <c r="G25" s="7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74"/>
      <c r="D26" s="74"/>
      <c r="E26" s="74"/>
      <c r="F26" s="74"/>
      <c r="G26" s="74"/>
      <c r="H26" s="44"/>
      <c r="I26" s="44"/>
      <c r="J26" s="17"/>
      <c r="K26" s="18"/>
    </row>
    <row r="27" spans="2:14" ht="15" outlineLevel="1" x14ac:dyDescent="0.25">
      <c r="C27" s="74" t="s">
        <v>40</v>
      </c>
      <c r="D27" s="74"/>
      <c r="E27" s="74"/>
      <c r="F27" s="74"/>
      <c r="G27" s="74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74"/>
      <c r="D28" s="74"/>
      <c r="E28" s="74"/>
      <c r="F28" s="74"/>
      <c r="G28" s="74"/>
      <c r="H28" s="15"/>
      <c r="I28" s="15"/>
      <c r="J28" s="15"/>
      <c r="K28" s="26"/>
    </row>
    <row r="29" spans="2:14" ht="15" outlineLevel="1" x14ac:dyDescent="0.25">
      <c r="C29" s="74" t="s">
        <v>41</v>
      </c>
      <c r="D29" s="74"/>
      <c r="E29" s="74"/>
      <c r="F29" s="74"/>
      <c r="G29" s="74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74"/>
      <c r="D30" s="74"/>
      <c r="E30" s="74"/>
      <c r="F30" s="74"/>
      <c r="G30" s="74"/>
      <c r="H30" s="15"/>
      <c r="I30" s="15"/>
      <c r="J30" s="15"/>
      <c r="K30" s="26"/>
    </row>
    <row r="31" spans="2:14" ht="15" outlineLevel="1" x14ac:dyDescent="0.25">
      <c r="C31" s="73" t="s">
        <v>42</v>
      </c>
      <c r="D31" s="73"/>
      <c r="E31" s="73"/>
      <c r="F31" s="73"/>
      <c r="G31" s="73"/>
      <c r="I31" s="28"/>
      <c r="K31" s="26" t="str">
        <f>C31</f>
        <v>Empty</v>
      </c>
    </row>
    <row r="32" spans="2:14" ht="15" outlineLevel="1" x14ac:dyDescent="0.25">
      <c r="C32" s="73"/>
      <c r="D32" s="73"/>
      <c r="E32" s="73"/>
      <c r="F32" s="73"/>
      <c r="G32" s="73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73" t="s">
        <v>44</v>
      </c>
      <c r="D35" s="73"/>
      <c r="E35" s="73"/>
      <c r="F35" s="73"/>
      <c r="G35" s="73"/>
      <c r="I35" s="12" t="s">
        <v>44</v>
      </c>
      <c r="K35" s="26" t="str">
        <f>C35</f>
        <v>Hyperlink</v>
      </c>
    </row>
    <row r="36" spans="3:11" ht="15" outlineLevel="1" x14ac:dyDescent="0.25">
      <c r="C36" s="73"/>
      <c r="D36" s="73"/>
      <c r="E36" s="73"/>
      <c r="F36" s="73"/>
      <c r="G36" s="73"/>
      <c r="K36" s="26"/>
    </row>
    <row r="37" spans="3:11" ht="15" outlineLevel="1" x14ac:dyDescent="0.25">
      <c r="C37" s="73" t="s">
        <v>45</v>
      </c>
      <c r="D37" s="73"/>
      <c r="E37" s="73"/>
      <c r="F37" s="73"/>
      <c r="G37" s="73"/>
      <c r="I37" s="30" t="str">
        <f>'Error Checks'!E12</f>
        <v>Not used</v>
      </c>
      <c r="K37" s="26" t="str">
        <f>C37</f>
        <v>Internal Reference</v>
      </c>
    </row>
    <row r="38" spans="3:11" ht="15" outlineLevel="1" x14ac:dyDescent="0.25">
      <c r="C38" s="73"/>
      <c r="D38" s="73"/>
      <c r="E38" s="73"/>
      <c r="F38" s="73"/>
      <c r="G38" s="73"/>
      <c r="K38" s="26"/>
    </row>
    <row r="39" spans="3:11" ht="15" outlineLevel="1" x14ac:dyDescent="0.25">
      <c r="C39" s="73" t="s">
        <v>46</v>
      </c>
      <c r="D39" s="73"/>
      <c r="E39" s="73"/>
      <c r="F39" s="73"/>
      <c r="G39" s="73"/>
      <c r="I39" s="31">
        <v>77</v>
      </c>
      <c r="K39" s="26" t="s">
        <v>47</v>
      </c>
    </row>
    <row r="40" spans="3:11" ht="15" outlineLevel="1" x14ac:dyDescent="0.25">
      <c r="C40" s="73"/>
      <c r="D40" s="73"/>
      <c r="E40" s="73"/>
      <c r="F40" s="73"/>
      <c r="G40" s="73"/>
      <c r="K40" s="26"/>
    </row>
    <row r="41" spans="3:11" ht="15" outlineLevel="1" x14ac:dyDescent="0.25">
      <c r="C41" s="73" t="s">
        <v>48</v>
      </c>
      <c r="D41" s="73"/>
      <c r="E41" s="73"/>
      <c r="F41" s="73"/>
      <c r="G41" s="73"/>
      <c r="I41" s="32">
        <f>I39</f>
        <v>77</v>
      </c>
      <c r="K41" s="26" t="str">
        <f>C41</f>
        <v>Line Total</v>
      </c>
    </row>
    <row r="42" spans="3:11" ht="15" outlineLevel="1" x14ac:dyDescent="0.25">
      <c r="C42" s="73"/>
      <c r="D42" s="73"/>
      <c r="E42" s="73"/>
      <c r="F42" s="73"/>
      <c r="G42" s="73"/>
      <c r="K42" s="26"/>
    </row>
    <row r="43" spans="3:11" ht="15" outlineLevel="1" x14ac:dyDescent="0.25">
      <c r="C43" s="73" t="s">
        <v>49</v>
      </c>
      <c r="D43" s="73"/>
      <c r="E43" s="73"/>
      <c r="F43" s="73"/>
      <c r="G43" s="73"/>
      <c r="I43" s="33">
        <v>365</v>
      </c>
      <c r="K43" s="26" t="str">
        <f>C43</f>
        <v>Parameter</v>
      </c>
    </row>
    <row r="44" spans="3:11" ht="15" outlineLevel="1" x14ac:dyDescent="0.25">
      <c r="C44" s="73"/>
      <c r="D44" s="73"/>
      <c r="E44" s="73"/>
      <c r="F44" s="73"/>
      <c r="G44" s="73"/>
      <c r="K44" s="26"/>
    </row>
    <row r="45" spans="3:11" ht="15" outlineLevel="1" x14ac:dyDescent="0.25">
      <c r="C45" s="73" t="s">
        <v>50</v>
      </c>
      <c r="D45" s="73"/>
      <c r="E45" s="73"/>
      <c r="F45" s="73"/>
      <c r="G45" s="73"/>
      <c r="I45" s="34" t="s">
        <v>51</v>
      </c>
      <c r="K45" s="26" t="str">
        <f>C45</f>
        <v>Range Name Description</v>
      </c>
    </row>
    <row r="46" spans="3:11" ht="15" outlineLevel="1" x14ac:dyDescent="0.25">
      <c r="C46" s="73"/>
      <c r="D46" s="73"/>
      <c r="E46" s="73"/>
      <c r="F46" s="73"/>
      <c r="G46" s="73"/>
      <c r="K46" s="26"/>
    </row>
    <row r="47" spans="3:11" ht="15" outlineLevel="1" x14ac:dyDescent="0.25">
      <c r="C47" s="73" t="s">
        <v>52</v>
      </c>
      <c r="D47" s="73"/>
      <c r="E47" s="73"/>
      <c r="F47" s="73"/>
      <c r="G47" s="73"/>
      <c r="I47" s="35">
        <f>ROW(C47)</f>
        <v>47</v>
      </c>
      <c r="K47" s="26" t="s">
        <v>53</v>
      </c>
    </row>
    <row r="48" spans="3:11" ht="15" outlineLevel="1" x14ac:dyDescent="0.25">
      <c r="C48" s="73"/>
      <c r="D48" s="73"/>
      <c r="E48" s="73"/>
      <c r="F48" s="73"/>
      <c r="G48" s="73"/>
      <c r="K48" s="26"/>
    </row>
    <row r="49" spans="2:13" ht="15" outlineLevel="1" x14ac:dyDescent="0.25">
      <c r="C49" s="73" t="s">
        <v>54</v>
      </c>
      <c r="D49" s="73"/>
      <c r="E49" s="73"/>
      <c r="F49" s="73"/>
      <c r="G49" s="73"/>
      <c r="I49" s="36">
        <f>I41</f>
        <v>77</v>
      </c>
      <c r="K49" s="26" t="str">
        <f>C49</f>
        <v>Row Summary</v>
      </c>
    </row>
    <row r="50" spans="2:13" ht="15" outlineLevel="1" x14ac:dyDescent="0.25">
      <c r="C50" s="73"/>
      <c r="D50" s="73"/>
      <c r="E50" s="73"/>
      <c r="F50" s="73"/>
      <c r="G50" s="73"/>
      <c r="K50" s="26"/>
    </row>
    <row r="51" spans="2:13" ht="15" outlineLevel="1" x14ac:dyDescent="0.25">
      <c r="C51" s="73" t="s">
        <v>55</v>
      </c>
      <c r="D51" s="73"/>
      <c r="E51" s="73"/>
      <c r="F51" s="73"/>
      <c r="G51" s="73"/>
      <c r="I51" s="37" t="s">
        <v>69</v>
      </c>
      <c r="K51" s="26" t="str">
        <f>C51</f>
        <v>Units</v>
      </c>
    </row>
    <row r="52" spans="2:13" ht="15" outlineLevel="1" x14ac:dyDescent="0.25">
      <c r="C52" s="73"/>
      <c r="D52" s="73"/>
      <c r="E52" s="73"/>
      <c r="F52" s="73"/>
      <c r="G52" s="73"/>
      <c r="K52" s="26"/>
    </row>
    <row r="53" spans="2:13" ht="15" outlineLevel="1" x14ac:dyDescent="0.25">
      <c r="C53" s="73" t="s">
        <v>56</v>
      </c>
      <c r="D53" s="73"/>
      <c r="E53" s="73"/>
      <c r="F53" s="73"/>
      <c r="G53" s="73"/>
      <c r="I53" s="38"/>
      <c r="K53" s="26" t="str">
        <f>C53</f>
        <v>WIP</v>
      </c>
    </row>
    <row r="54" spans="2:13" ht="15" outlineLevel="1" x14ac:dyDescent="0.25">
      <c r="C54" s="73"/>
      <c r="D54" s="73"/>
      <c r="E54" s="73"/>
      <c r="F54" s="73"/>
      <c r="G54" s="73"/>
      <c r="K54" s="26"/>
    </row>
    <row r="55" spans="2:13" outlineLevel="1" x14ac:dyDescent="0.2">
      <c r="C55" s="73"/>
      <c r="D55" s="73"/>
      <c r="E55" s="73"/>
      <c r="F55" s="73"/>
      <c r="G55" s="73"/>
    </row>
    <row r="56" spans="2:13" ht="16.5" thickBot="1" x14ac:dyDescent="0.3">
      <c r="B56" s="48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75" t="s">
        <v>29</v>
      </c>
      <c r="D58" s="75"/>
      <c r="E58" s="75"/>
      <c r="F58" s="75"/>
      <c r="G58" s="75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73" t="s">
        <v>58</v>
      </c>
      <c r="D60" s="73"/>
      <c r="E60" s="73"/>
      <c r="F60" s="73"/>
      <c r="G60" s="73"/>
      <c r="I60" s="50">
        <v>123456.789</v>
      </c>
      <c r="K60" s="26" t="str">
        <f t="shared" ref="K60:K66" si="0">C60</f>
        <v>Comma</v>
      </c>
    </row>
    <row r="61" spans="2:13" ht="15" outlineLevel="1" x14ac:dyDescent="0.25">
      <c r="C61" s="73"/>
      <c r="D61" s="73"/>
      <c r="E61" s="73"/>
      <c r="F61" s="73"/>
      <c r="G61" s="73"/>
      <c r="K61" s="26"/>
    </row>
    <row r="62" spans="2:13" ht="15" outlineLevel="1" x14ac:dyDescent="0.25">
      <c r="C62" s="73" t="s">
        <v>59</v>
      </c>
      <c r="D62" s="73"/>
      <c r="E62" s="73"/>
      <c r="F62" s="73"/>
      <c r="G62" s="73"/>
      <c r="I62" s="49">
        <v>-123456.789</v>
      </c>
      <c r="K62" s="26" t="str">
        <f t="shared" si="0"/>
        <v>Comma [0]</v>
      </c>
    </row>
    <row r="63" spans="2:13" ht="15" outlineLevel="1" x14ac:dyDescent="0.25">
      <c r="C63" s="73"/>
      <c r="D63" s="73"/>
      <c r="E63" s="73"/>
      <c r="F63" s="73"/>
      <c r="G63" s="73"/>
      <c r="K63" s="26"/>
    </row>
    <row r="64" spans="2:13" ht="15" outlineLevel="1" x14ac:dyDescent="0.25">
      <c r="C64" s="73" t="s">
        <v>60</v>
      </c>
      <c r="D64" s="73"/>
      <c r="E64" s="73"/>
      <c r="F64" s="73"/>
      <c r="G64" s="73"/>
      <c r="I64" s="51">
        <v>123456.789</v>
      </c>
      <c r="K64" s="26" t="str">
        <f t="shared" si="0"/>
        <v>Currency</v>
      </c>
    </row>
    <row r="65" spans="3:11" ht="15" outlineLevel="1" x14ac:dyDescent="0.25">
      <c r="C65" s="73"/>
      <c r="D65" s="73"/>
      <c r="E65" s="73"/>
      <c r="F65" s="73"/>
      <c r="G65" s="73"/>
      <c r="K65" s="26"/>
    </row>
    <row r="66" spans="3:11" ht="15" outlineLevel="1" x14ac:dyDescent="0.25">
      <c r="C66" s="73" t="s">
        <v>61</v>
      </c>
      <c r="D66" s="73"/>
      <c r="E66" s="73"/>
      <c r="F66" s="73"/>
      <c r="G66" s="73"/>
      <c r="I66" s="52">
        <v>123456.789</v>
      </c>
      <c r="K66" s="26" t="str">
        <f t="shared" si="0"/>
        <v>Currency [0]</v>
      </c>
    </row>
    <row r="67" spans="3:11" ht="15" outlineLevel="1" x14ac:dyDescent="0.25">
      <c r="C67" s="73"/>
      <c r="D67" s="73"/>
      <c r="E67" s="73"/>
      <c r="F67" s="73"/>
      <c r="G67" s="73"/>
      <c r="K67" s="26"/>
    </row>
    <row r="68" spans="3:11" ht="15" outlineLevel="1" x14ac:dyDescent="0.25">
      <c r="C68" s="74" t="s">
        <v>62</v>
      </c>
      <c r="D68" s="74"/>
      <c r="E68" s="74"/>
      <c r="F68" s="74"/>
      <c r="G68" s="74"/>
      <c r="H68" s="15"/>
      <c r="I68" s="53">
        <f ca="1">TODAY()</f>
        <v>43977</v>
      </c>
      <c r="J68" s="15"/>
      <c r="K68" s="26" t="str">
        <f>C68</f>
        <v>Date</v>
      </c>
    </row>
    <row r="69" spans="3:11" ht="15" outlineLevel="1" x14ac:dyDescent="0.25">
      <c r="C69" s="74"/>
      <c r="D69" s="74"/>
      <c r="E69" s="74"/>
      <c r="F69" s="74"/>
      <c r="G69" s="74"/>
      <c r="H69" s="15"/>
      <c r="I69" s="15"/>
      <c r="J69" s="15"/>
      <c r="K69" s="26"/>
    </row>
    <row r="70" spans="3:11" ht="15" outlineLevel="1" x14ac:dyDescent="0.25">
      <c r="C70" s="74" t="s">
        <v>63</v>
      </c>
      <c r="D70" s="74"/>
      <c r="E70" s="74"/>
      <c r="F70" s="74"/>
      <c r="G70" s="74"/>
      <c r="H70" s="15"/>
      <c r="I70" s="54">
        <f ca="1">TODAY()</f>
        <v>43977</v>
      </c>
      <c r="J70" s="15"/>
      <c r="K70" s="26" t="str">
        <f>C70</f>
        <v>Date Heading</v>
      </c>
    </row>
    <row r="71" spans="3:11" ht="15" outlineLevel="1" x14ac:dyDescent="0.25">
      <c r="C71" s="73"/>
      <c r="D71" s="73"/>
      <c r="E71" s="73"/>
      <c r="F71" s="73"/>
      <c r="G71" s="73"/>
      <c r="K71" s="26"/>
    </row>
    <row r="72" spans="3:11" ht="15" outlineLevel="1" x14ac:dyDescent="0.25">
      <c r="C72" s="73" t="s">
        <v>64</v>
      </c>
      <c r="D72" s="73"/>
      <c r="E72" s="73"/>
      <c r="F72" s="73"/>
      <c r="G72" s="73"/>
      <c r="I72" s="39">
        <v>-123456.789</v>
      </c>
      <c r="K72" s="26" t="str">
        <f>C72</f>
        <v>Numbers 0</v>
      </c>
    </row>
    <row r="73" spans="3:11" ht="15" outlineLevel="1" x14ac:dyDescent="0.25">
      <c r="C73" s="73"/>
      <c r="D73" s="73"/>
      <c r="E73" s="73"/>
      <c r="F73" s="73"/>
      <c r="G73" s="73"/>
      <c r="K73" s="26"/>
    </row>
    <row r="74" spans="3:11" ht="15" outlineLevel="1" x14ac:dyDescent="0.25">
      <c r="C74" s="73" t="s">
        <v>65</v>
      </c>
      <c r="D74" s="73"/>
      <c r="E74" s="73"/>
      <c r="F74" s="73"/>
      <c r="G74" s="73"/>
      <c r="I74" s="40">
        <v>0.5</v>
      </c>
      <c r="K74" s="26" t="str">
        <f>C74</f>
        <v>Percent</v>
      </c>
    </row>
    <row r="75" spans="3:11" outlineLevel="1" x14ac:dyDescent="0.2">
      <c r="C75" s="73"/>
      <c r="D75" s="73"/>
      <c r="E75" s="73"/>
      <c r="F75" s="73"/>
      <c r="G75" s="73"/>
    </row>
    <row r="76" spans="3:11" outlineLevel="1" x14ac:dyDescent="0.2">
      <c r="C76" s="73"/>
      <c r="D76" s="73"/>
      <c r="E76" s="73"/>
      <c r="F76" s="73"/>
      <c r="G76" s="73"/>
    </row>
    <row r="77" spans="3:11" x14ac:dyDescent="0.2">
      <c r="C77" s="73"/>
      <c r="D77" s="73"/>
      <c r="E77" s="73"/>
      <c r="F77" s="73"/>
      <c r="G77" s="73"/>
    </row>
    <row r="78" spans="3:11" x14ac:dyDescent="0.2">
      <c r="C78" s="73"/>
      <c r="D78" s="73"/>
      <c r="E78" s="73"/>
      <c r="F78" s="73"/>
      <c r="G78" s="73"/>
    </row>
    <row r="79" spans="3:11" x14ac:dyDescent="0.2">
      <c r="C79" s="73"/>
      <c r="D79" s="73"/>
      <c r="E79" s="73"/>
      <c r="F79" s="73"/>
      <c r="G79" s="73"/>
    </row>
    <row r="80" spans="3:11" x14ac:dyDescent="0.2">
      <c r="C80" s="73"/>
      <c r="D80" s="73"/>
      <c r="E80" s="73"/>
      <c r="F80" s="73"/>
      <c r="G80" s="73"/>
    </row>
    <row r="81" spans="3:7" x14ac:dyDescent="0.2">
      <c r="C81" s="73"/>
      <c r="D81" s="73"/>
      <c r="E81" s="73"/>
      <c r="F81" s="73"/>
      <c r="G81" s="7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x14ac:dyDescent="0.2">
      <c r="A1" s="56" t="str">
        <f ca="1">IF(ISERROR(RIGHT(CELL("filename",A1),LEN(CELL("filename",A1))-FIND("]",CELL("filename",A1)))),
"",
RIGHT(CELL("filename",A1),LEN(CELL("filename",A1))-FIND("]",CELL("filename",A1))))</f>
        <v>Model Parameters</v>
      </c>
      <c r="B1" s="56"/>
      <c r="C1" s="56"/>
      <c r="D1" s="56"/>
      <c r="E1" s="56"/>
      <c r="F1" s="56"/>
      <c r="G1" s="56"/>
      <c r="H1" s="56"/>
      <c r="I1" s="56"/>
      <c r="J1" s="72"/>
      <c r="K1" s="72"/>
      <c r="L1" s="56"/>
      <c r="M1" s="56"/>
      <c r="N1" s="56"/>
      <c r="O1" s="56"/>
      <c r="P1" s="56"/>
      <c r="Q1" s="56"/>
      <c r="R1" s="56"/>
    </row>
    <row r="2" spans="1:18" x14ac:dyDescent="0.2">
      <c r="A2" s="56" t="str">
        <f ca="1">Model_Name</f>
        <v>Chapter 6.3 - SP Debt to Repay Examples.xlsm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x14ac:dyDescent="0.2">
      <c r="A3" s="72" t="s">
        <v>1</v>
      </c>
      <c r="B3" s="72"/>
      <c r="C3" s="72"/>
      <c r="D3" s="72"/>
      <c r="E3" s="72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x14ac:dyDescent="0.2">
      <c r="A4" s="56"/>
      <c r="B4" s="56"/>
      <c r="C4" s="56"/>
      <c r="D4" s="56"/>
      <c r="E4" s="56" t="s">
        <v>2</v>
      </c>
      <c r="F4" s="56"/>
      <c r="G4" s="56"/>
      <c r="H4" s="56"/>
      <c r="I4" s="1">
        <f>Overall_Error_Check</f>
        <v>0</v>
      </c>
      <c r="J4" s="56"/>
      <c r="K4" s="56"/>
      <c r="L4" s="56"/>
      <c r="M4" s="56"/>
      <c r="N4" s="56"/>
      <c r="O4" s="56"/>
      <c r="P4" s="56"/>
      <c r="Q4" s="56"/>
      <c r="R4" s="56"/>
    </row>
    <row r="5" spans="1:18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6.5" thickBot="1" x14ac:dyDescent="0.3">
      <c r="A6" s="56"/>
      <c r="B6" s="48">
        <f>MAX($B$5:$B5)+1</f>
        <v>1</v>
      </c>
      <c r="C6" s="3" t="s">
        <v>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2.75" outlineLevel="1" thickTop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outlineLevel="1" x14ac:dyDescent="0.2">
      <c r="A8" s="56"/>
      <c r="B8" s="56"/>
      <c r="C8" s="70" t="s">
        <v>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77" t="str">
        <f ca="1">IF(ISERROR(OR(FIND("[",CELL("filename",A1)),FIND("]",CELL("filename",A1)))),"",MID(CELL("filename",A1),FIND("[",CELL("filename",A1))+1,FIND("]",CELL("filename",A1))-FIND("[",CELL("filename",A1))-1))</f>
        <v>Chapter 6.3 - SP Debt to Repay Examples.xlsm</v>
      </c>
      <c r="H11" s="77"/>
      <c r="I11" s="77"/>
      <c r="J11" s="77"/>
      <c r="K11" s="77"/>
      <c r="L11" s="77"/>
      <c r="M11" s="77"/>
      <c r="N11" s="77"/>
    </row>
    <row r="12" spans="1:18" outlineLevel="1" x14ac:dyDescent="0.2">
      <c r="E12" t="s">
        <v>6</v>
      </c>
      <c r="G12" s="78" t="s">
        <v>70</v>
      </c>
      <c r="H12" s="78"/>
      <c r="I12" s="78"/>
      <c r="J12" s="78"/>
      <c r="K12" s="78"/>
      <c r="L12" s="78"/>
      <c r="M12" s="78"/>
      <c r="N12" s="78"/>
    </row>
    <row r="13" spans="1:18" outlineLevel="1" x14ac:dyDescent="0.2">
      <c r="G13" s="56"/>
    </row>
    <row r="14" spans="1:18" outlineLevel="1" x14ac:dyDescent="0.2"/>
    <row r="15" spans="1:18" ht="16.5" thickBot="1" x14ac:dyDescent="0.3">
      <c r="B15" s="48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8641-6866-497E-A40E-01B587E0A63C}">
  <sheetPr codeName="Sheet4">
    <outlinePr summaryBelow="0" summaryRight="0"/>
    <pageSetUpPr fitToPage="1"/>
  </sheetPr>
  <dimension ref="A1:Q5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style="57" customWidth="1"/>
    <col min="6" max="10" width="9.140625" style="57"/>
    <col min="11" max="11" width="12" style="57" bestFit="1" customWidth="1"/>
    <col min="12" max="16384" width="9.140625" style="57"/>
  </cols>
  <sheetData>
    <row r="1" spans="1:15" ht="20.25" x14ac:dyDescent="0.3">
      <c r="A1" s="46" t="str">
        <f ca="1">IF(ISERROR(RIGHT(CELL("filename",A1),LEN(CELL("filename",A1))-FIND("]",CELL("filename",A1)))),
"",
RIGHT(CELL("filename",A1),LEN(CELL("filename",A1))-FIND("]",CELL("filename",A1))))</f>
        <v>Minimum Payment PMT</v>
      </c>
      <c r="J1" s="72"/>
      <c r="K1" s="72"/>
    </row>
    <row r="2" spans="1:15" ht="18" x14ac:dyDescent="0.25">
      <c r="A2" s="47" t="str">
        <f ca="1">Model_Name</f>
        <v>Chapter 6.3 - SP Debt to Repay Examples.xlsm</v>
      </c>
    </row>
    <row r="3" spans="1:15" x14ac:dyDescent="0.2">
      <c r="A3" s="72" t="s">
        <v>1</v>
      </c>
      <c r="B3" s="72"/>
      <c r="C3" s="72"/>
      <c r="D3" s="72"/>
      <c r="E3" s="72"/>
    </row>
    <row r="4" spans="1:15" ht="14.25" x14ac:dyDescent="0.2">
      <c r="E4" s="57" t="s">
        <v>2</v>
      </c>
      <c r="I4" s="1">
        <f>Overall_Error_Check</f>
        <v>0</v>
      </c>
    </row>
    <row r="6" spans="1:15" ht="16.5" thickBot="1" x14ac:dyDescent="0.3">
      <c r="B6" s="48">
        <f>MAX($B$5:$B5)+1</f>
        <v>1</v>
      </c>
      <c r="C6" s="3" t="str">
        <f ca="1">A1</f>
        <v>Minimum Payment PMT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75" outlineLevel="1" thickTop="1" x14ac:dyDescent="0.2"/>
    <row r="8" spans="1:15" ht="16.5" outlineLevel="1" x14ac:dyDescent="0.25">
      <c r="C8" s="4" t="s">
        <v>89</v>
      </c>
    </row>
    <row r="9" spans="1:15" outlineLevel="1" x14ac:dyDescent="0.2"/>
    <row r="10" spans="1:15" ht="15" outlineLevel="1" x14ac:dyDescent="0.25">
      <c r="D10" s="5" t="s">
        <v>82</v>
      </c>
    </row>
    <row r="11" spans="1:15" outlineLevel="1" x14ac:dyDescent="0.2"/>
    <row r="12" spans="1:15" outlineLevel="1" x14ac:dyDescent="0.2">
      <c r="F12" s="57" t="s">
        <v>80</v>
      </c>
    </row>
    <row r="13" spans="1:15" outlineLevel="1" x14ac:dyDescent="0.2">
      <c r="F13" s="57" t="s">
        <v>81</v>
      </c>
    </row>
    <row r="14" spans="1:15" ht="12.75" outlineLevel="1" thickBot="1" x14ac:dyDescent="0.25"/>
    <row r="15" spans="1:15" ht="13.5" outlineLevel="1" thickTop="1" thickBot="1" x14ac:dyDescent="0.25">
      <c r="G15" s="79" t="s">
        <v>72</v>
      </c>
      <c r="H15" s="80"/>
    </row>
    <row r="16" spans="1:15" ht="12.75" outlineLevel="1" thickTop="1" x14ac:dyDescent="0.2"/>
    <row r="17" spans="5:11" outlineLevel="1" x14ac:dyDescent="0.2"/>
    <row r="18" spans="5:11" ht="15" outlineLevel="1" x14ac:dyDescent="0.25">
      <c r="E18" s="58" t="s">
        <v>73</v>
      </c>
    </row>
    <row r="19" spans="5:11" outlineLevel="1" x14ac:dyDescent="0.2"/>
    <row r="20" spans="5:11" outlineLevel="1" x14ac:dyDescent="0.2">
      <c r="F20" s="57" t="s">
        <v>74</v>
      </c>
    </row>
    <row r="21" spans="5:11" outlineLevel="1" x14ac:dyDescent="0.2"/>
    <row r="22" spans="5:11" outlineLevel="1" x14ac:dyDescent="0.2">
      <c r="G22" s="57" t="s">
        <v>83</v>
      </c>
      <c r="K22" s="59">
        <v>300000</v>
      </c>
    </row>
    <row r="23" spans="5:11" outlineLevel="1" x14ac:dyDescent="0.2">
      <c r="G23" s="57" t="s">
        <v>75</v>
      </c>
      <c r="K23" s="60">
        <v>25</v>
      </c>
    </row>
    <row r="24" spans="5:11" outlineLevel="1" x14ac:dyDescent="0.2">
      <c r="G24" s="57" t="s">
        <v>84</v>
      </c>
      <c r="K24" s="57">
        <f>K23*Months_in_Year</f>
        <v>300</v>
      </c>
    </row>
    <row r="25" spans="5:11" outlineLevel="1" x14ac:dyDescent="0.2">
      <c r="G25" s="57" t="s">
        <v>76</v>
      </c>
      <c r="K25" s="61">
        <v>0.06</v>
      </c>
    </row>
    <row r="26" spans="5:11" outlineLevel="1" x14ac:dyDescent="0.2">
      <c r="G26" s="57" t="s">
        <v>85</v>
      </c>
      <c r="K26" s="62">
        <f>K25/Months_in_Year</f>
        <v>5.0000000000000001E-3</v>
      </c>
    </row>
    <row r="27" spans="5:11" outlineLevel="1" x14ac:dyDescent="0.2"/>
    <row r="28" spans="5:11" outlineLevel="1" x14ac:dyDescent="0.2">
      <c r="G28" s="63" t="s">
        <v>77</v>
      </c>
      <c r="H28" s="64"/>
      <c r="I28" s="64"/>
      <c r="J28" s="64"/>
      <c r="K28" s="65">
        <f>(K22*K26)/(1-((1+K26)^-K24))</f>
        <v>1932.904204456551</v>
      </c>
    </row>
    <row r="29" spans="5:11" outlineLevel="1" x14ac:dyDescent="0.2"/>
    <row r="30" spans="5:11" outlineLevel="1" x14ac:dyDescent="0.2">
      <c r="G30" s="63" t="s">
        <v>78</v>
      </c>
      <c r="H30" s="64"/>
      <c r="I30" s="64"/>
      <c r="J30" s="64"/>
      <c r="K30" s="65">
        <f>-PMT(K26,K24,K22)</f>
        <v>1932.9042044565256</v>
      </c>
    </row>
    <row r="31" spans="5:11" outlineLevel="1" x14ac:dyDescent="0.2"/>
    <row r="32" spans="5:11" outlineLevel="1" x14ac:dyDescent="0.2"/>
    <row r="33" spans="3:17" ht="16.5" outlineLevel="1" x14ac:dyDescent="0.25">
      <c r="C33" s="4" t="s">
        <v>88</v>
      </c>
    </row>
    <row r="34" spans="3:17" outlineLevel="1" x14ac:dyDescent="0.2"/>
    <row r="35" spans="3:17" ht="15" outlineLevel="1" x14ac:dyDescent="0.25">
      <c r="D35" s="5" t="s">
        <v>82</v>
      </c>
      <c r="Q35" s="56"/>
    </row>
    <row r="36" spans="3:17" outlineLevel="1" x14ac:dyDescent="0.2"/>
    <row r="37" spans="3:17" outlineLevel="1" x14ac:dyDescent="0.2">
      <c r="F37" s="57" t="s">
        <v>86</v>
      </c>
    </row>
    <row r="38" spans="3:17" outlineLevel="1" x14ac:dyDescent="0.2">
      <c r="F38" s="57" t="s">
        <v>87</v>
      </c>
    </row>
    <row r="39" spans="3:17" ht="12.75" outlineLevel="1" thickBot="1" x14ac:dyDescent="0.25"/>
    <row r="40" spans="3:17" ht="13.5" outlineLevel="1" thickTop="1" thickBot="1" x14ac:dyDescent="0.25">
      <c r="G40" s="79" t="s">
        <v>79</v>
      </c>
      <c r="H40" s="81"/>
      <c r="I40" s="80"/>
    </row>
    <row r="41" spans="3:17" ht="12.75" outlineLevel="1" thickTop="1" x14ac:dyDescent="0.2"/>
    <row r="42" spans="3:17" outlineLevel="1" x14ac:dyDescent="0.2"/>
    <row r="43" spans="3:17" outlineLevel="1" x14ac:dyDescent="0.2">
      <c r="E43" s="66" t="s">
        <v>73</v>
      </c>
    </row>
    <row r="44" spans="3:17" outlineLevel="1" x14ac:dyDescent="0.2"/>
    <row r="45" spans="3:17" outlineLevel="1" x14ac:dyDescent="0.2">
      <c r="F45" s="57" t="s">
        <v>74</v>
      </c>
    </row>
    <row r="46" spans="3:17" outlineLevel="1" x14ac:dyDescent="0.2"/>
    <row r="47" spans="3:17" outlineLevel="1" x14ac:dyDescent="0.2">
      <c r="G47" s="57" t="s">
        <v>83</v>
      </c>
      <c r="K47" s="59">
        <v>300000</v>
      </c>
    </row>
    <row r="48" spans="3:17" outlineLevel="1" x14ac:dyDescent="0.2">
      <c r="G48" s="57" t="s">
        <v>75</v>
      </c>
      <c r="K48" s="60">
        <v>25</v>
      </c>
    </row>
    <row r="49" spans="7:11" outlineLevel="1" x14ac:dyDescent="0.2">
      <c r="G49" s="57" t="s">
        <v>84</v>
      </c>
      <c r="K49" s="57">
        <f>K48*Months_in_Year</f>
        <v>300</v>
      </c>
    </row>
    <row r="50" spans="7:11" outlineLevel="1" x14ac:dyDescent="0.2">
      <c r="G50" s="57" t="s">
        <v>76</v>
      </c>
      <c r="K50" s="61">
        <v>0.06</v>
      </c>
    </row>
    <row r="51" spans="7:11" outlineLevel="1" x14ac:dyDescent="0.2">
      <c r="G51" s="57" t="s">
        <v>85</v>
      </c>
      <c r="K51" s="62">
        <f>K50/Months_in_Year</f>
        <v>5.0000000000000001E-3</v>
      </c>
    </row>
    <row r="52" spans="7:11" outlineLevel="1" x14ac:dyDescent="0.2"/>
    <row r="53" spans="7:11" outlineLevel="1" x14ac:dyDescent="0.2">
      <c r="G53" s="63" t="s">
        <v>77</v>
      </c>
      <c r="H53" s="64"/>
      <c r="I53" s="64"/>
      <c r="J53" s="64"/>
      <c r="K53" s="65">
        <f>(K47*K51)/((1-((1+K51)^-K49))*(1+K51))</f>
        <v>1923.2877656284093</v>
      </c>
    </row>
    <row r="54" spans="7:11" outlineLevel="1" x14ac:dyDescent="0.2"/>
    <row r="55" spans="7:11" outlineLevel="1" x14ac:dyDescent="0.2">
      <c r="G55" s="63" t="s">
        <v>78</v>
      </c>
      <c r="H55" s="64"/>
      <c r="I55" s="64"/>
      <c r="J55" s="64"/>
      <c r="K55" s="65">
        <f>-PMT(K51,K49,K47,,1)</f>
        <v>1923.2877656283836</v>
      </c>
    </row>
    <row r="56" spans="7:11" outlineLevel="1" x14ac:dyDescent="0.2"/>
    <row r="57" spans="7:11" outlineLevel="1" x14ac:dyDescent="0.2"/>
  </sheetData>
  <mergeCells count="4">
    <mergeCell ref="J1:K1"/>
    <mergeCell ref="A3:E3"/>
    <mergeCell ref="G15:H15"/>
    <mergeCell ref="G40:I40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D4E1ACE6-A719-4364-A1FD-CFBF9F61DD03}"/>
    <hyperlink ref="A3" location="HL_Navigator" display="Navigator" xr:uid="{407DCB88-DCF9-4B33-BA95-ECFEF76DEAD5}"/>
    <hyperlink ref="I4" location="Overall_Error_Check" tooltip="Go to Overall Error Check" display="Overall_Error_Check" xr:uid="{58E2673B-CC53-4D3F-9D15-4995D429064E}"/>
  </hyperlink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263D-8E9B-4C65-A238-F3A19456DC30}">
  <sheetPr codeName="Sheet5">
    <outlinePr summaryBelow="0" summaryRight="0"/>
    <pageSetUpPr fitToPage="1"/>
  </sheetPr>
  <dimension ref="A1:V7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style="57" customWidth="1"/>
    <col min="6" max="10" width="9.140625" style="57"/>
    <col min="11" max="11" width="12" style="57" bestFit="1" customWidth="1"/>
    <col min="12" max="16384" width="9.140625" style="57"/>
  </cols>
  <sheetData>
    <row r="1" spans="1:22" ht="20.25" x14ac:dyDescent="0.3">
      <c r="A1" s="46" t="str">
        <f ca="1">IF(ISERROR(RIGHT(CELL("filename",A1),LEN(CELL("filename",A1))-FIND("]",CELL("filename",A1)))),
"",
RIGHT(CELL("filename",A1),LEN(CELL("filename",A1))-FIND("]",CELL("filename",A1))))</f>
        <v>Remaining Loan Balance CUMPRINC</v>
      </c>
      <c r="J1" s="72"/>
      <c r="K1" s="72"/>
    </row>
    <row r="2" spans="1:22" ht="18" x14ac:dyDescent="0.25">
      <c r="A2" s="47" t="str">
        <f ca="1">Model_Name</f>
        <v>Chapter 6.3 - SP Debt to Repay Examples.xlsm</v>
      </c>
    </row>
    <row r="3" spans="1:22" x14ac:dyDescent="0.2">
      <c r="A3" s="72" t="s">
        <v>1</v>
      </c>
      <c r="B3" s="72"/>
      <c r="C3" s="72"/>
      <c r="D3" s="72"/>
      <c r="E3" s="72"/>
    </row>
    <row r="4" spans="1:22" ht="14.25" x14ac:dyDescent="0.2">
      <c r="E4" s="57" t="s">
        <v>2</v>
      </c>
      <c r="I4" s="1">
        <f>Overall_Error_Check</f>
        <v>0</v>
      </c>
    </row>
    <row r="6" spans="1:22" ht="16.5" thickBot="1" x14ac:dyDescent="0.3">
      <c r="B6" s="48">
        <f>MAX($B$5:$B5)+1</f>
        <v>1</v>
      </c>
      <c r="C6" s="3" t="str">
        <f ca="1">A1</f>
        <v>Remaining Loan Balance CUMPRINC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outlineLevel="1" thickTop="1" x14ac:dyDescent="0.2"/>
    <row r="8" spans="1:22" ht="16.5" outlineLevel="1" x14ac:dyDescent="0.25">
      <c r="C8" s="4" t="s">
        <v>89</v>
      </c>
    </row>
    <row r="9" spans="1:22" outlineLevel="1" x14ac:dyDescent="0.2"/>
    <row r="10" spans="1:22" ht="15" outlineLevel="1" x14ac:dyDescent="0.25">
      <c r="D10" s="5" t="s">
        <v>82</v>
      </c>
    </row>
    <row r="11" spans="1:22" outlineLevel="1" x14ac:dyDescent="0.2"/>
    <row r="12" spans="1:22" outlineLevel="1" x14ac:dyDescent="0.2">
      <c r="F12" s="57" t="s">
        <v>80</v>
      </c>
    </row>
    <row r="13" spans="1:22" outlineLevel="1" x14ac:dyDescent="0.2">
      <c r="F13" s="57" t="s">
        <v>105</v>
      </c>
    </row>
    <row r="14" spans="1:22" ht="12.75" outlineLevel="1" thickBot="1" x14ac:dyDescent="0.25"/>
    <row r="15" spans="1:22" ht="13.5" outlineLevel="1" thickTop="1" thickBot="1" x14ac:dyDescent="0.25">
      <c r="G15" s="79" t="s">
        <v>90</v>
      </c>
      <c r="H15" s="81"/>
      <c r="I15" s="81"/>
      <c r="J15" s="80"/>
    </row>
    <row r="16" spans="1:22" ht="12.75" outlineLevel="1" thickTop="1" x14ac:dyDescent="0.2"/>
    <row r="17" spans="5:12" outlineLevel="1" x14ac:dyDescent="0.2"/>
    <row r="18" spans="5:12" outlineLevel="1" x14ac:dyDescent="0.2">
      <c r="E18" s="66" t="s">
        <v>73</v>
      </c>
    </row>
    <row r="19" spans="5:12" outlineLevel="1" x14ac:dyDescent="0.2"/>
    <row r="20" spans="5:12" outlineLevel="1" x14ac:dyDescent="0.2">
      <c r="F20" s="57" t="s">
        <v>91</v>
      </c>
    </row>
    <row r="21" spans="5:12" outlineLevel="1" x14ac:dyDescent="0.2"/>
    <row r="22" spans="5:12" outlineLevel="1" x14ac:dyDescent="0.2">
      <c r="G22" s="57" t="s">
        <v>83</v>
      </c>
      <c r="K22" s="59">
        <v>300000</v>
      </c>
    </row>
    <row r="23" spans="5:12" outlineLevel="1" x14ac:dyDescent="0.2">
      <c r="G23" s="57" t="s">
        <v>75</v>
      </c>
      <c r="K23" s="60">
        <v>25</v>
      </c>
    </row>
    <row r="24" spans="5:12" outlineLevel="1" x14ac:dyDescent="0.2">
      <c r="G24" s="57" t="s">
        <v>84</v>
      </c>
      <c r="K24" s="57">
        <f>K23*Months_in_Year</f>
        <v>300</v>
      </c>
    </row>
    <row r="25" spans="5:12" outlineLevel="1" x14ac:dyDescent="0.2">
      <c r="G25" s="57" t="s">
        <v>100</v>
      </c>
      <c r="K25" s="60">
        <v>36</v>
      </c>
    </row>
    <row r="26" spans="5:12" outlineLevel="1" x14ac:dyDescent="0.2">
      <c r="G26" s="57" t="s">
        <v>76</v>
      </c>
      <c r="K26" s="61">
        <v>0.06</v>
      </c>
    </row>
    <row r="27" spans="5:12" outlineLevel="1" x14ac:dyDescent="0.2">
      <c r="G27" s="57" t="s">
        <v>85</v>
      </c>
      <c r="K27" s="62">
        <f>K26/Months_in_Year</f>
        <v>5.0000000000000001E-3</v>
      </c>
    </row>
    <row r="28" spans="5:12" outlineLevel="1" x14ac:dyDescent="0.2">
      <c r="G28" s="57" t="s">
        <v>101</v>
      </c>
      <c r="K28" s="67">
        <f>(K22*K27)/(1-(1+K27)^-K24)</f>
        <v>1932.904204456551</v>
      </c>
      <c r="L28" s="23" t="str">
        <f>"using "&amp;'Minimum Payment PMT'!$G$15</f>
        <v>using P = Ai / (1 - (1 + i)^-N)</v>
      </c>
    </row>
    <row r="29" spans="5:12" outlineLevel="1" x14ac:dyDescent="0.2"/>
    <row r="30" spans="5:12" outlineLevel="1" x14ac:dyDescent="0.2">
      <c r="G30" s="63" t="s">
        <v>92</v>
      </c>
      <c r="H30" s="64"/>
      <c r="I30" s="64"/>
      <c r="J30" s="64"/>
      <c r="K30" s="65">
        <f>K22*((1+K27)^K25)-((K28/K27)*(((1+K27)^K25)-1))</f>
        <v>282971.23477384471</v>
      </c>
    </row>
    <row r="31" spans="5:12" outlineLevel="1" x14ac:dyDescent="0.2"/>
    <row r="32" spans="5:12" outlineLevel="1" x14ac:dyDescent="0.2">
      <c r="G32" s="63" t="s">
        <v>93</v>
      </c>
      <c r="H32" s="64"/>
      <c r="I32" s="64"/>
      <c r="J32" s="64"/>
      <c r="K32" s="65">
        <f>K22+CUMPRINC(K27,K24,K22,1,K25,0)</f>
        <v>282971.23477384512</v>
      </c>
    </row>
    <row r="33" spans="3:11" outlineLevel="1" x14ac:dyDescent="0.2"/>
    <row r="34" spans="3:11" outlineLevel="1" x14ac:dyDescent="0.2">
      <c r="G34" s="57" t="s">
        <v>102</v>
      </c>
    </row>
    <row r="35" spans="3:11" outlineLevel="1" x14ac:dyDescent="0.2">
      <c r="G35" s="57" t="s">
        <v>94</v>
      </c>
    </row>
    <row r="36" spans="3:11" outlineLevel="1" x14ac:dyDescent="0.2">
      <c r="G36" s="57" t="s">
        <v>95</v>
      </c>
    </row>
    <row r="37" spans="3:11" outlineLevel="1" x14ac:dyDescent="0.2"/>
    <row r="38" spans="3:11" outlineLevel="1" x14ac:dyDescent="0.2">
      <c r="G38" s="63" t="s">
        <v>96</v>
      </c>
      <c r="H38" s="64"/>
      <c r="I38" s="64"/>
      <c r="J38" s="64"/>
      <c r="K38" s="65">
        <f>K25*K28-(K22-K32)</f>
        <v>52555.786134280963</v>
      </c>
    </row>
    <row r="39" spans="3:11" outlineLevel="1" x14ac:dyDescent="0.2"/>
    <row r="40" spans="3:11" outlineLevel="1" x14ac:dyDescent="0.2"/>
    <row r="41" spans="3:11" ht="16.5" outlineLevel="1" x14ac:dyDescent="0.25">
      <c r="C41" s="4" t="s">
        <v>88</v>
      </c>
    </row>
    <row r="42" spans="3:11" outlineLevel="1" x14ac:dyDescent="0.2"/>
    <row r="43" spans="3:11" ht="15" outlineLevel="1" x14ac:dyDescent="0.25">
      <c r="D43" s="5" t="s">
        <v>82</v>
      </c>
    </row>
    <row r="44" spans="3:11" outlineLevel="1" x14ac:dyDescent="0.2"/>
    <row r="45" spans="3:11" outlineLevel="1" x14ac:dyDescent="0.2">
      <c r="F45" s="57" t="s">
        <v>103</v>
      </c>
    </row>
    <row r="46" spans="3:11" outlineLevel="1" x14ac:dyDescent="0.2">
      <c r="F46" s="57" t="s">
        <v>104</v>
      </c>
    </row>
    <row r="47" spans="3:11" ht="12.75" outlineLevel="1" thickBot="1" x14ac:dyDescent="0.25"/>
    <row r="48" spans="3:11" ht="13.5" outlineLevel="1" thickTop="1" thickBot="1" x14ac:dyDescent="0.25">
      <c r="G48" s="79" t="s">
        <v>97</v>
      </c>
      <c r="H48" s="81"/>
      <c r="I48" s="81"/>
      <c r="J48" s="80"/>
    </row>
    <row r="49" spans="5:12" ht="12.75" outlineLevel="1" thickTop="1" x14ac:dyDescent="0.2"/>
    <row r="50" spans="5:12" outlineLevel="1" x14ac:dyDescent="0.2"/>
    <row r="51" spans="5:12" outlineLevel="1" x14ac:dyDescent="0.2">
      <c r="E51" s="66" t="s">
        <v>73</v>
      </c>
    </row>
    <row r="52" spans="5:12" outlineLevel="1" x14ac:dyDescent="0.2"/>
    <row r="53" spans="5:12" outlineLevel="1" x14ac:dyDescent="0.2">
      <c r="F53" s="57" t="s">
        <v>91</v>
      </c>
    </row>
    <row r="54" spans="5:12" outlineLevel="1" x14ac:dyDescent="0.2"/>
    <row r="55" spans="5:12" outlineLevel="1" x14ac:dyDescent="0.2">
      <c r="G55" s="57" t="s">
        <v>83</v>
      </c>
      <c r="K55" s="59">
        <v>300000</v>
      </c>
    </row>
    <row r="56" spans="5:12" outlineLevel="1" x14ac:dyDescent="0.2">
      <c r="G56" s="57" t="s">
        <v>75</v>
      </c>
      <c r="K56" s="60">
        <v>25</v>
      </c>
    </row>
    <row r="57" spans="5:12" outlineLevel="1" x14ac:dyDescent="0.2">
      <c r="G57" s="57" t="s">
        <v>84</v>
      </c>
      <c r="K57" s="57">
        <f>K56*Months_in_Year</f>
        <v>300</v>
      </c>
    </row>
    <row r="58" spans="5:12" outlineLevel="1" x14ac:dyDescent="0.2">
      <c r="G58" s="57" t="s">
        <v>100</v>
      </c>
      <c r="K58" s="60">
        <v>36</v>
      </c>
    </row>
    <row r="59" spans="5:12" outlineLevel="1" x14ac:dyDescent="0.2">
      <c r="G59" s="57" t="s">
        <v>76</v>
      </c>
      <c r="K59" s="61">
        <v>0.06</v>
      </c>
    </row>
    <row r="60" spans="5:12" outlineLevel="1" x14ac:dyDescent="0.2">
      <c r="G60" s="57" t="s">
        <v>85</v>
      </c>
      <c r="K60" s="62">
        <f>K59/Months_in_Year</f>
        <v>5.0000000000000001E-3</v>
      </c>
    </row>
    <row r="61" spans="5:12" outlineLevel="1" x14ac:dyDescent="0.2">
      <c r="G61" s="57" t="s">
        <v>101</v>
      </c>
      <c r="K61" s="67">
        <f>(K55*K60)/((1-(1+K60)^-K57)*(1+K60))</f>
        <v>1923.2877656284093</v>
      </c>
      <c r="L61" s="23" t="str">
        <f>"using "&amp;'Minimum Payment PMT'!$G$40</f>
        <v>using P = Ai / ((1 - (1 + i)^-N) * (1 + i))</v>
      </c>
    </row>
    <row r="62" spans="5:12" outlineLevel="1" x14ac:dyDescent="0.2"/>
    <row r="63" spans="5:12" outlineLevel="1" x14ac:dyDescent="0.2">
      <c r="G63" s="63" t="s">
        <v>92</v>
      </c>
      <c r="H63" s="64"/>
      <c r="I63" s="64"/>
      <c r="J63" s="64"/>
      <c r="K63" s="65">
        <f>(K55-K61)*((1+K60)^K58)-((K61/K60)*(((1+K60)^K58)-(1+K60)))</f>
        <v>282971.23477384466</v>
      </c>
      <c r="L63" s="23" t="s">
        <v>98</v>
      </c>
    </row>
    <row r="64" spans="5:12" outlineLevel="1" x14ac:dyDescent="0.2"/>
    <row r="65" spans="7:12" outlineLevel="1" x14ac:dyDescent="0.2">
      <c r="G65" s="63" t="s">
        <v>93</v>
      </c>
      <c r="H65" s="64"/>
      <c r="I65" s="64"/>
      <c r="J65" s="64"/>
      <c r="K65" s="65">
        <f>(K55+CUMPRINC(K60,K57,K55,1,K58,1))*(1+K60)</f>
        <v>282971.23477384512</v>
      </c>
      <c r="L65" s="23" t="s">
        <v>99</v>
      </c>
    </row>
    <row r="66" spans="7:12" outlineLevel="1" x14ac:dyDescent="0.2"/>
    <row r="67" spans="7:12" outlineLevel="1" x14ac:dyDescent="0.2">
      <c r="G67" s="57" t="s">
        <v>102</v>
      </c>
    </row>
    <row r="68" spans="7:12" outlineLevel="1" x14ac:dyDescent="0.2">
      <c r="G68" s="57" t="s">
        <v>94</v>
      </c>
    </row>
    <row r="69" spans="7:12" outlineLevel="1" x14ac:dyDescent="0.2">
      <c r="G69" s="57" t="s">
        <v>106</v>
      </c>
    </row>
    <row r="70" spans="7:12" outlineLevel="1" x14ac:dyDescent="0.2"/>
    <row r="71" spans="7:12" outlineLevel="1" x14ac:dyDescent="0.2">
      <c r="G71" s="63" t="s">
        <v>96</v>
      </c>
      <c r="H71" s="64"/>
      <c r="I71" s="64"/>
      <c r="J71" s="64"/>
      <c r="K71" s="65">
        <f>K58*K61-(K55-K65)</f>
        <v>52209.594336467853</v>
      </c>
    </row>
    <row r="72" spans="7:12" outlineLevel="1" x14ac:dyDescent="0.2"/>
    <row r="73" spans="7:12" outlineLevel="1" x14ac:dyDescent="0.2"/>
  </sheetData>
  <mergeCells count="4">
    <mergeCell ref="J1:K1"/>
    <mergeCell ref="A3:E3"/>
    <mergeCell ref="G15:J15"/>
    <mergeCell ref="G48:J48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5697D18A-765A-4FE6-9CB8-903C06C7C532}"/>
    <hyperlink ref="A3" location="HL_Navigator" display="Navigator" xr:uid="{270F5CF6-E5B7-46F4-A702-D01346EB2921}"/>
    <hyperlink ref="I4" location="Overall_Error_Check" tooltip="Go to Overall Error Check" display="Overall_Error_Check" xr:uid="{13F20E8A-8CF4-4803-9323-F86B7C0F2CE1}"/>
  </hyperlink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36B7-E9F1-4BEB-BB9D-CCBF20BF7179}">
  <sheetPr codeName="Sheet6">
    <outlinePr summaryBelow="0" summaryRight="0"/>
    <pageSetUpPr fitToPage="1"/>
  </sheetPr>
  <dimension ref="A1:V5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11" max="11" width="10.42578125" customWidth="1"/>
  </cols>
  <sheetData>
    <row r="1" spans="1:22" ht="20.25" x14ac:dyDescent="0.3">
      <c r="A1" s="46" t="str">
        <f ca="1">IF(ISERROR(RIGHT(CELL("filename",A1),LEN(CELL("filename",A1))-FIND("]",CELL("filename",A1)))),
"",
RIGHT(CELL("filename",A1),LEN(CELL("filename",A1))-FIND("]",CELL("filename",A1))))</f>
        <v xml:space="preserve">No of Periods to Pay Loan NPER </v>
      </c>
      <c r="B1" s="57"/>
      <c r="C1" s="57"/>
      <c r="D1" s="57"/>
      <c r="E1" s="57"/>
      <c r="F1" s="57"/>
      <c r="G1" s="57"/>
      <c r="H1" s="57"/>
      <c r="I1" s="57"/>
      <c r="J1" s="72"/>
      <c r="K1" s="72"/>
      <c r="L1" s="57"/>
      <c r="M1" s="57"/>
      <c r="N1" s="57"/>
      <c r="O1" s="57"/>
      <c r="P1" s="57"/>
      <c r="Q1" s="57"/>
      <c r="R1" s="57"/>
    </row>
    <row r="2" spans="1:22" ht="18" x14ac:dyDescent="0.25">
      <c r="A2" s="47" t="str">
        <f ca="1">Model_Name</f>
        <v>Chapter 6.3 - SP Debt to Repay Examples.xlsm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2" x14ac:dyDescent="0.2">
      <c r="A3" s="72" t="s">
        <v>1</v>
      </c>
      <c r="B3" s="72"/>
      <c r="C3" s="72"/>
      <c r="D3" s="72"/>
      <c r="E3" s="72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2" ht="14.25" x14ac:dyDescent="0.2">
      <c r="A4" s="57"/>
      <c r="B4" s="57"/>
      <c r="C4" s="57"/>
      <c r="D4" s="57"/>
      <c r="E4" s="57" t="s">
        <v>2</v>
      </c>
      <c r="F4" s="57"/>
      <c r="G4" s="57"/>
      <c r="H4" s="57"/>
      <c r="I4" s="1">
        <f>Overall_Error_Check</f>
        <v>0</v>
      </c>
      <c r="J4" s="57"/>
      <c r="K4" s="57"/>
      <c r="L4" s="57"/>
      <c r="M4" s="57"/>
      <c r="N4" s="57"/>
      <c r="O4" s="57"/>
      <c r="P4" s="57"/>
      <c r="Q4" s="57"/>
      <c r="R4" s="57"/>
    </row>
    <row r="5" spans="1:22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2" ht="16.5" thickBot="1" x14ac:dyDescent="0.3">
      <c r="A6" s="57"/>
      <c r="B6" s="48">
        <f>MAX($B$5:$B5)+1</f>
        <v>1</v>
      </c>
      <c r="C6" s="3" t="str">
        <f ca="1">A1</f>
        <v xml:space="preserve">No of Periods to Pay Loan NPER 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outlineLevel="1" thickTop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2" ht="16.5" outlineLevel="1" x14ac:dyDescent="0.25">
      <c r="A8" s="57"/>
      <c r="B8" s="57"/>
      <c r="C8" s="4" t="s">
        <v>89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2" outlineLevel="1" x14ac:dyDescent="0.2">
      <c r="C9" s="57"/>
      <c r="D9" s="57"/>
    </row>
    <row r="10" spans="1:22" ht="15" outlineLevel="1" x14ac:dyDescent="0.25">
      <c r="C10" s="57"/>
      <c r="D10" s="5" t="s">
        <v>82</v>
      </c>
    </row>
    <row r="11" spans="1:22" outlineLevel="1" x14ac:dyDescent="0.2"/>
    <row r="12" spans="1:22" outlineLevel="1" x14ac:dyDescent="0.2">
      <c r="F12" t="s">
        <v>112</v>
      </c>
    </row>
    <row r="13" spans="1:22" outlineLevel="1" x14ac:dyDescent="0.2">
      <c r="F13" t="s">
        <v>113</v>
      </c>
    </row>
    <row r="14" spans="1:22" ht="12.75" outlineLevel="1" thickBot="1" x14ac:dyDescent="0.25"/>
    <row r="15" spans="1:22" ht="13.5" outlineLevel="1" thickTop="1" thickBot="1" x14ac:dyDescent="0.25">
      <c r="G15" s="79" t="s">
        <v>107</v>
      </c>
      <c r="H15" s="81"/>
      <c r="I15" s="80"/>
      <c r="K15" s="23"/>
      <c r="L15" s="23" t="s">
        <v>108</v>
      </c>
    </row>
    <row r="16" spans="1:22" ht="12.75" outlineLevel="1" thickTop="1" x14ac:dyDescent="0.2"/>
    <row r="17" spans="3:12" outlineLevel="1" x14ac:dyDescent="0.2"/>
    <row r="18" spans="3:12" outlineLevel="1" x14ac:dyDescent="0.2">
      <c r="E18" s="66" t="s">
        <v>73</v>
      </c>
    </row>
    <row r="19" spans="3:12" outlineLevel="1" x14ac:dyDescent="0.2"/>
    <row r="20" spans="3:12" outlineLevel="1" x14ac:dyDescent="0.2">
      <c r="F20" t="s">
        <v>74</v>
      </c>
    </row>
    <row r="21" spans="3:12" outlineLevel="1" x14ac:dyDescent="0.2"/>
    <row r="22" spans="3:12" outlineLevel="1" x14ac:dyDescent="0.2">
      <c r="G22" t="s">
        <v>83</v>
      </c>
      <c r="K22" s="59">
        <v>300000</v>
      </c>
    </row>
    <row r="23" spans="3:12" outlineLevel="1" x14ac:dyDescent="0.2">
      <c r="G23" t="s">
        <v>76</v>
      </c>
      <c r="K23" s="61">
        <v>0.06</v>
      </c>
    </row>
    <row r="24" spans="3:12" outlineLevel="1" x14ac:dyDescent="0.2">
      <c r="G24" t="s">
        <v>85</v>
      </c>
      <c r="K24" s="62">
        <f>K23/Months_in_Year</f>
        <v>5.0000000000000001E-3</v>
      </c>
    </row>
    <row r="25" spans="3:12" outlineLevel="1" x14ac:dyDescent="0.2">
      <c r="G25" t="s">
        <v>101</v>
      </c>
      <c r="K25" s="59">
        <v>5000</v>
      </c>
    </row>
    <row r="26" spans="3:12" outlineLevel="1" x14ac:dyDescent="0.2"/>
    <row r="27" spans="3:12" outlineLevel="1" x14ac:dyDescent="0.2">
      <c r="G27" s="63" t="s">
        <v>114</v>
      </c>
      <c r="H27" s="63"/>
      <c r="I27" s="63"/>
      <c r="J27" s="63"/>
      <c r="K27" s="68">
        <f>-LOG(1-(K22*K24/K25))/LOG(1+K24)</f>
        <v>71.513178015521419</v>
      </c>
      <c r="L27" s="23" t="s">
        <v>109</v>
      </c>
    </row>
    <row r="28" spans="3:12" outlineLevel="1" x14ac:dyDescent="0.2"/>
    <row r="29" spans="3:12" outlineLevel="1" x14ac:dyDescent="0.2">
      <c r="G29" s="63" t="s">
        <v>110</v>
      </c>
      <c r="H29" s="63"/>
      <c r="I29" s="63"/>
      <c r="J29" s="63"/>
      <c r="K29" s="68">
        <f>NPER(K24,-K25,K22)</f>
        <v>71.513178015521419</v>
      </c>
    </row>
    <row r="30" spans="3:12" outlineLevel="1" x14ac:dyDescent="0.2"/>
    <row r="31" spans="3:12" outlineLevel="1" x14ac:dyDescent="0.2"/>
    <row r="32" spans="3:12" ht="16.5" outlineLevel="1" x14ac:dyDescent="0.25">
      <c r="C32" s="4" t="s">
        <v>88</v>
      </c>
      <c r="D32" s="57"/>
    </row>
    <row r="33" spans="4:12" s="57" customFormat="1" outlineLevel="1" x14ac:dyDescent="0.2"/>
    <row r="34" spans="4:12" s="57" customFormat="1" ht="15" outlineLevel="1" x14ac:dyDescent="0.25">
      <c r="D34" s="5" t="s">
        <v>82</v>
      </c>
    </row>
    <row r="35" spans="4:12" s="57" customFormat="1" outlineLevel="1" x14ac:dyDescent="0.2"/>
    <row r="36" spans="4:12" outlineLevel="1" x14ac:dyDescent="0.2">
      <c r="F36" t="s">
        <v>115</v>
      </c>
    </row>
    <row r="37" spans="4:12" outlineLevel="1" x14ac:dyDescent="0.2">
      <c r="F37" t="s">
        <v>116</v>
      </c>
    </row>
    <row r="38" spans="4:12" ht="12.75" outlineLevel="1" thickBot="1" x14ac:dyDescent="0.25"/>
    <row r="39" spans="4:12" ht="13.5" outlineLevel="1" thickTop="1" thickBot="1" x14ac:dyDescent="0.25">
      <c r="G39" s="79" t="s">
        <v>111</v>
      </c>
      <c r="H39" s="81"/>
      <c r="I39" s="81"/>
      <c r="J39" s="80"/>
      <c r="K39" s="23"/>
      <c r="L39" s="23" t="s">
        <v>108</v>
      </c>
    </row>
    <row r="40" spans="4:12" ht="12.75" outlineLevel="1" thickTop="1" x14ac:dyDescent="0.2"/>
    <row r="41" spans="4:12" outlineLevel="1" x14ac:dyDescent="0.2"/>
    <row r="42" spans="4:12" outlineLevel="1" x14ac:dyDescent="0.2">
      <c r="E42" s="66" t="s">
        <v>73</v>
      </c>
    </row>
    <row r="43" spans="4:12" outlineLevel="1" x14ac:dyDescent="0.2"/>
    <row r="44" spans="4:12" outlineLevel="1" x14ac:dyDescent="0.2">
      <c r="F44" t="s">
        <v>74</v>
      </c>
    </row>
    <row r="45" spans="4:12" outlineLevel="1" x14ac:dyDescent="0.2"/>
    <row r="46" spans="4:12" outlineLevel="1" x14ac:dyDescent="0.2">
      <c r="G46" s="57" t="s">
        <v>83</v>
      </c>
      <c r="K46" s="59">
        <v>300000</v>
      </c>
    </row>
    <row r="47" spans="4:12" outlineLevel="1" x14ac:dyDescent="0.2">
      <c r="G47" s="57" t="s">
        <v>76</v>
      </c>
      <c r="K47" s="61">
        <v>0.06</v>
      </c>
    </row>
    <row r="48" spans="4:12" outlineLevel="1" x14ac:dyDescent="0.2">
      <c r="G48" s="57" t="s">
        <v>85</v>
      </c>
      <c r="K48" s="62">
        <f>K47/Months_in_Year</f>
        <v>5.0000000000000001E-3</v>
      </c>
    </row>
    <row r="49" spans="7:12" outlineLevel="1" x14ac:dyDescent="0.2">
      <c r="G49" s="57" t="s">
        <v>101</v>
      </c>
      <c r="K49" s="59">
        <v>5000</v>
      </c>
    </row>
    <row r="50" spans="7:12" outlineLevel="1" x14ac:dyDescent="0.2"/>
    <row r="51" spans="7:12" outlineLevel="1" x14ac:dyDescent="0.2">
      <c r="G51" s="63" t="s">
        <v>114</v>
      </c>
      <c r="H51" s="63"/>
      <c r="I51" s="63"/>
      <c r="J51" s="63"/>
      <c r="K51" s="68">
        <f>1-LOG(1-((K46-K49)*K48/K49))/LOG(1+K48)</f>
        <v>71.086128686085061</v>
      </c>
      <c r="L51" s="23" t="s">
        <v>109</v>
      </c>
    </row>
    <row r="52" spans="7:12" outlineLevel="1" x14ac:dyDescent="0.2">
      <c r="G52" s="57"/>
      <c r="H52" s="57"/>
      <c r="I52" s="57"/>
      <c r="J52" s="57"/>
      <c r="K52" s="57"/>
    </row>
    <row r="53" spans="7:12" outlineLevel="1" x14ac:dyDescent="0.2">
      <c r="G53" s="63" t="s">
        <v>110</v>
      </c>
      <c r="H53" s="63"/>
      <c r="I53" s="63"/>
      <c r="J53" s="63"/>
      <c r="K53" s="68">
        <f>NPER(K48,-K49,K46,,1)</f>
        <v>71.086128686085132</v>
      </c>
    </row>
    <row r="54" spans="7:12" outlineLevel="1" x14ac:dyDescent="0.2"/>
    <row r="55" spans="7:12" outlineLevel="1" x14ac:dyDescent="0.2"/>
  </sheetData>
  <mergeCells count="4">
    <mergeCell ref="J1:K1"/>
    <mergeCell ref="A3:E3"/>
    <mergeCell ref="G15:I15"/>
    <mergeCell ref="G39:J39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7B424227-A420-4DBD-BF04-02FABE218BA8}"/>
    <hyperlink ref="A3" location="HL_Navigator" display="Navigator" xr:uid="{784A5AE2-2C17-4F8A-BA99-F25FC1F09FF8}"/>
    <hyperlink ref="I4" location="Overall_Error_Check" tooltip="Go to Overall Error Check" display="Overall_Error_Check" xr:uid="{FD08F735-BD73-44FC-B159-D2BE701B2F5A}"/>
  </hyperlink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6" t="str">
        <f ca="1">IF(ISERROR(RIGHT(CELL("filename",A1),LEN(CELL("filename",A1))-FIND("]",CELL("filename",A1)))),
"",
RIGHT(CELL("filename",A1),LEN(CELL("filename",A1))-FIND("]",CELL("filename",A1))))</f>
        <v>Error Checks</v>
      </c>
      <c r="I1" s="72"/>
      <c r="J1" s="72"/>
    </row>
    <row r="2" spans="1:11" ht="18" x14ac:dyDescent="0.25">
      <c r="A2" s="47" t="str">
        <f ca="1">Model_Name</f>
        <v>Chapter 6.3 - SP Debt to Repay Examples.xlsm</v>
      </c>
    </row>
    <row r="3" spans="1:11" x14ac:dyDescent="0.2">
      <c r="A3" s="72" t="s">
        <v>1</v>
      </c>
      <c r="B3" s="72"/>
      <c r="C3" s="72"/>
      <c r="D3" s="72"/>
      <c r="E3" s="72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55"/>
    </row>
    <row r="6" spans="1:11" ht="16.5" thickBot="1" x14ac:dyDescent="0.3">
      <c r="B6" s="48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120</v>
      </c>
      <c r="I12" s="41">
        <v>0</v>
      </c>
    </row>
    <row r="13" spans="1:11" outlineLevel="1" x14ac:dyDescent="0.2">
      <c r="I13" s="56"/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>MIN(1,SUM(I11:I15))</f>
        <v>0</v>
      </c>
      <c r="K17" s="55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8" operator="notEqual">
      <formula>0</formula>
    </cfRule>
  </conditionalFormatting>
  <conditionalFormatting sqref="I12">
    <cfRule type="cellIs" dxfId="2" priority="7" operator="notEqual">
      <formula>0</formula>
    </cfRule>
  </conditionalFormatting>
  <conditionalFormatting sqref="I12">
    <cfRule type="cellIs" dxfId="1" priority="6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22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Minimum Payment PMT</vt:lpstr>
      <vt:lpstr>Remaining Loan Balance CUMPRINC</vt:lpstr>
      <vt:lpstr>No of Periods to Pay Loan NPER 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2020-05-26T13:31:20Z</dcterms:modified>
</cp:coreProperties>
</file>