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Tim Heng\Dropbox\SumProduct\Training\Financial Modelling Book 2\Final screenshots and files\Chapter 03 - Forecasting excl 3.6 rolling budget file\"/>
    </mc:Choice>
  </mc:AlternateContent>
  <xr:revisionPtr revIDLastSave="0" documentId="13_ncr:1_{34485E2B-2B9C-4A12-94CC-F1DB71D33E5A}" xr6:coauthVersionLast="45" xr6:coauthVersionMax="45" xr10:uidLastSave="{00000000-0000-0000-0000-000000000000}"/>
  <bookViews>
    <workbookView xWindow="-120" yWindow="-120" windowWidth="29040" windowHeight="15840" tabRatio="946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Input" sheetId="25" r:id="rId5"/>
    <sheet name="Output" sheetId="26" r:id="rId6"/>
    <sheet name="Forecast Data" sheetId="27" r:id="rId7"/>
    <sheet name="Actual Data" sheetId="28" r:id="rId8"/>
    <sheet name="Bias and Estimates" sheetId="29" r:id="rId9"/>
    <sheet name="Error Checks" sheetId="5" r:id="rId10"/>
  </sheets>
  <definedNames>
    <definedName name="Client_Name">'Model Parameters'!$G$12</definedName>
    <definedName name="Days_in_Year">'Model Parameters'!$G$19</definedName>
    <definedName name="HL_1">Cover!$A$3</definedName>
    <definedName name="HL_10">'Error Checks'!$A$3</definedName>
    <definedName name="HL_3">'Style Guide'!$A$3</definedName>
    <definedName name="HL_4">'Model Parameters'!$A$3</definedName>
    <definedName name="HL_5">Input!$A$3</definedName>
    <definedName name="HL_6">Output!$A$3</definedName>
    <definedName name="HL_7">'Forecast Data'!$A$3</definedName>
    <definedName name="HL_8">'Actual Data'!$A$3</definedName>
    <definedName name="HL_9">'Bias and Estimates'!$A$3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6" l="1"/>
  <c r="G13" i="26"/>
  <c r="G16" i="26" s="1"/>
  <c r="G18" i="26" s="1"/>
  <c r="G10" i="25"/>
  <c r="H10" i="25" s="1"/>
  <c r="I10" i="25" s="1"/>
  <c r="J10" i="25" s="1"/>
  <c r="K10" i="25" s="1"/>
  <c r="N18" i="26"/>
  <c r="N16" i="26"/>
  <c r="H13" i="26" l="1"/>
  <c r="I13" i="26" s="1"/>
  <c r="I16" i="26" s="1"/>
  <c r="I18" i="26" s="1"/>
  <c r="H16" i="26"/>
  <c r="H18" i="26" s="1"/>
  <c r="G20" i="26"/>
  <c r="G14" i="26"/>
  <c r="L10" i="25"/>
  <c r="M10" i="25" s="1"/>
  <c r="N10" i="25" s="1"/>
  <c r="O10" i="25" s="1"/>
  <c r="P10" i="25" s="1"/>
  <c r="Q10" i="25" s="1"/>
  <c r="A1" i="29"/>
  <c r="A1" i="28"/>
  <c r="B10" i="28" s="1"/>
  <c r="A1" i="27"/>
  <c r="A1" i="26"/>
  <c r="A1" i="25"/>
  <c r="J13" i="26" l="1"/>
  <c r="J14" i="26" s="1"/>
  <c r="H14" i="26"/>
  <c r="I14" i="26"/>
  <c r="I20" i="26"/>
  <c r="H20" i="26"/>
  <c r="D16" i="28"/>
  <c r="D14" i="28"/>
  <c r="I25" i="26"/>
  <c r="J16" i="26" l="1"/>
  <c r="J18" i="26" s="1"/>
  <c r="K13" i="26"/>
  <c r="K14" i="26" s="1"/>
  <c r="I28" i="29"/>
  <c r="J28" i="29" s="1"/>
  <c r="K28" i="29" s="1"/>
  <c r="L28" i="29" s="1"/>
  <c r="I27" i="29"/>
  <c r="J27" i="29" s="1"/>
  <c r="K27" i="29" s="1"/>
  <c r="L27" i="29" s="1"/>
  <c r="I26" i="29"/>
  <c r="J26" i="29" s="1"/>
  <c r="K26" i="29" s="1"/>
  <c r="L26" i="29" s="1"/>
  <c r="I25" i="29"/>
  <c r="J25" i="29" s="1"/>
  <c r="K25" i="29" s="1"/>
  <c r="L25" i="29" s="1"/>
  <c r="I24" i="29"/>
  <c r="J24" i="29" s="1"/>
  <c r="K24" i="29" s="1"/>
  <c r="L24" i="29" s="1"/>
  <c r="I23" i="29"/>
  <c r="J23" i="29" s="1"/>
  <c r="N26" i="28"/>
  <c r="N33" i="28" s="1"/>
  <c r="M26" i="28"/>
  <c r="M33" i="28" s="1"/>
  <c r="L31" i="27"/>
  <c r="L7" i="28" s="1"/>
  <c r="L31" i="28" s="1"/>
  <c r="J20" i="27"/>
  <c r="J19" i="27"/>
  <c r="J18" i="27"/>
  <c r="J17" i="27"/>
  <c r="J16" i="27"/>
  <c r="D16" i="27"/>
  <c r="D17" i="27" s="1"/>
  <c r="D18" i="27" s="1"/>
  <c r="D19" i="27" s="1"/>
  <c r="D20" i="27" s="1"/>
  <c r="J15" i="27"/>
  <c r="G15" i="27"/>
  <c r="G16" i="27" s="1"/>
  <c r="G17" i="27" s="1"/>
  <c r="G18" i="27" s="1"/>
  <c r="G19" i="27" s="1"/>
  <c r="G20" i="27" s="1"/>
  <c r="J14" i="27"/>
  <c r="L13" i="27"/>
  <c r="M13" i="27" s="1"/>
  <c r="N13" i="27" s="1"/>
  <c r="O13" i="27" s="1"/>
  <c r="P13" i="27" s="1"/>
  <c r="J25" i="26"/>
  <c r="I27" i="25"/>
  <c r="J27" i="25" s="1"/>
  <c r="K27" i="25" s="1"/>
  <c r="L27" i="25" s="1"/>
  <c r="M27" i="25" s="1"/>
  <c r="N27" i="25" s="1"/>
  <c r="O27" i="25" s="1"/>
  <c r="P27" i="25" s="1"/>
  <c r="Q27" i="25" s="1"/>
  <c r="R27" i="25" s="1"/>
  <c r="S27" i="25" s="1"/>
  <c r="T27" i="25" s="1"/>
  <c r="U27" i="25" s="1"/>
  <c r="V27" i="25" s="1"/>
  <c r="W27" i="25" s="1"/>
  <c r="X27" i="25" s="1"/>
  <c r="Y27" i="25" s="1"/>
  <c r="Z27" i="25" s="1"/>
  <c r="AA27" i="25" s="1"/>
  <c r="F23" i="25"/>
  <c r="K16" i="26" l="1"/>
  <c r="K18" i="26" s="1"/>
  <c r="J20" i="26"/>
  <c r="L13" i="26"/>
  <c r="L16" i="26" s="1"/>
  <c r="L18" i="26" s="1"/>
  <c r="I33" i="26"/>
  <c r="J33" i="26" s="1"/>
  <c r="J27" i="26"/>
  <c r="I27" i="26"/>
  <c r="I29" i="26" s="1"/>
  <c r="AB27" i="25"/>
  <c r="AC27" i="25" s="1"/>
  <c r="AD27" i="25" s="1"/>
  <c r="AE27" i="25" s="1"/>
  <c r="AF27" i="25" s="1"/>
  <c r="AG27" i="25" s="1"/>
  <c r="AH27" i="25" s="1"/>
  <c r="AI27" i="25" s="1"/>
  <c r="AJ27" i="25" s="1"/>
  <c r="AK27" i="25" s="1"/>
  <c r="AL27" i="25" s="1"/>
  <c r="AM27" i="25" s="1"/>
  <c r="AN27" i="25" s="1"/>
  <c r="AO27" i="25" s="1"/>
  <c r="AP27" i="25" s="1"/>
  <c r="AQ27" i="25" s="1"/>
  <c r="AR27" i="25" s="1"/>
  <c r="AS27" i="25" s="1"/>
  <c r="AT27" i="25" s="1"/>
  <c r="L34" i="27"/>
  <c r="L32" i="27"/>
  <c r="L8" i="28" s="1"/>
  <c r="M31" i="27"/>
  <c r="N31" i="27" s="1"/>
  <c r="N7" i="28" s="1"/>
  <c r="N31" i="28" s="1"/>
  <c r="K23" i="29"/>
  <c r="J29" i="29"/>
  <c r="I29" i="29"/>
  <c r="F33" i="29" s="1"/>
  <c r="K25" i="26"/>
  <c r="K27" i="26" s="1"/>
  <c r="K20" i="26" l="1"/>
  <c r="L14" i="26"/>
  <c r="L20" i="26"/>
  <c r="M34" i="27"/>
  <c r="M14" i="28" s="1"/>
  <c r="M7" i="28"/>
  <c r="M31" i="28" s="1"/>
  <c r="K33" i="26"/>
  <c r="L36" i="27"/>
  <c r="L16" i="28" s="1"/>
  <c r="L14" i="28"/>
  <c r="J29" i="26"/>
  <c r="J31" i="26" s="1"/>
  <c r="J35" i="26" s="1"/>
  <c r="K29" i="26"/>
  <c r="K31" i="26" s="1"/>
  <c r="M32" i="27"/>
  <c r="M8" i="28" s="1"/>
  <c r="F36" i="29"/>
  <c r="F35" i="29"/>
  <c r="L23" i="29"/>
  <c r="L29" i="29" s="1"/>
  <c r="F37" i="29" s="1"/>
  <c r="K29" i="29"/>
  <c r="F34" i="29" s="1"/>
  <c r="N32" i="27"/>
  <c r="N8" i="28" s="1"/>
  <c r="O31" i="27"/>
  <c r="O7" i="28" s="1"/>
  <c r="O31" i="28" s="1"/>
  <c r="N34" i="27"/>
  <c r="N14" i="28" s="1"/>
  <c r="L25" i="26"/>
  <c r="L27" i="26" s="1"/>
  <c r="L29" i="26" s="1"/>
  <c r="L31" i="26" s="1"/>
  <c r="M36" i="27" l="1"/>
  <c r="M16" i="28" s="1"/>
  <c r="K35" i="26"/>
  <c r="L33" i="26"/>
  <c r="L35" i="26" s="1"/>
  <c r="P31" i="27"/>
  <c r="P7" i="28" s="1"/>
  <c r="P31" i="28" s="1"/>
  <c r="O32" i="27"/>
  <c r="O8" i="28" s="1"/>
  <c r="O34" i="27"/>
  <c r="M25" i="26"/>
  <c r="M27" i="26" s="1"/>
  <c r="M29" i="26" s="1"/>
  <c r="M31" i="26" s="1"/>
  <c r="N36" i="27" l="1"/>
  <c r="N16" i="28" s="1"/>
  <c r="M33" i="26"/>
  <c r="O14" i="28"/>
  <c r="P32" i="27"/>
  <c r="P8" i="28" s="1"/>
  <c r="P34" i="27"/>
  <c r="Q31" i="27"/>
  <c r="Q7" i="28" s="1"/>
  <c r="Q31" i="28" s="1"/>
  <c r="N25" i="26"/>
  <c r="N27" i="26" s="1"/>
  <c r="N29" i="26" s="1"/>
  <c r="N31" i="26" s="1"/>
  <c r="O36" i="27" l="1"/>
  <c r="O16" i="28" s="1"/>
  <c r="N33" i="26"/>
  <c r="N35" i="26" s="1"/>
  <c r="M35" i="26"/>
  <c r="P14" i="28"/>
  <c r="Q32" i="27"/>
  <c r="Q8" i="28" s="1"/>
  <c r="Q34" i="27"/>
  <c r="R31" i="27"/>
  <c r="R7" i="28" s="1"/>
  <c r="R31" i="28" s="1"/>
  <c r="O25" i="26"/>
  <c r="O27" i="26" s="1"/>
  <c r="O29" i="26" s="1"/>
  <c r="O31" i="26" s="1"/>
  <c r="P36" i="27" l="1"/>
  <c r="P16" i="28" s="1"/>
  <c r="O33" i="26"/>
  <c r="Q14" i="28"/>
  <c r="R34" i="27"/>
  <c r="R32" i="27"/>
  <c r="R8" i="28" s="1"/>
  <c r="P25" i="26"/>
  <c r="P27" i="26" s="1"/>
  <c r="P29" i="26" s="1"/>
  <c r="P31" i="26" s="1"/>
  <c r="Q36" i="27" l="1"/>
  <c r="Q16" i="28" s="1"/>
  <c r="P33" i="26"/>
  <c r="P35" i="26" s="1"/>
  <c r="O35" i="26"/>
  <c r="R14" i="28"/>
  <c r="Q25" i="26"/>
  <c r="Q27" i="26" s="1"/>
  <c r="Q29" i="26" s="1"/>
  <c r="Q31" i="26" s="1"/>
  <c r="R36" i="27" l="1"/>
  <c r="R16" i="28" s="1"/>
  <c r="Q33" i="26"/>
  <c r="Q35" i="26" s="1"/>
  <c r="R25" i="26"/>
  <c r="R27" i="26" s="1"/>
  <c r="R29" i="26" s="1"/>
  <c r="R31" i="26" s="1"/>
  <c r="R33" i="26" l="1"/>
  <c r="S25" i="26"/>
  <c r="S27" i="26" s="1"/>
  <c r="S29" i="26" s="1"/>
  <c r="S31" i="26" s="1"/>
  <c r="S33" i="26" l="1"/>
  <c r="S35" i="26" s="1"/>
  <c r="R35" i="26"/>
  <c r="T25" i="26"/>
  <c r="T27" i="26" s="1"/>
  <c r="T29" i="26" s="1"/>
  <c r="T31" i="26" s="1"/>
  <c r="T33" i="26" l="1"/>
  <c r="T35" i="26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F4" i="29" l="1"/>
  <c r="F4" i="28"/>
  <c r="F4" i="26"/>
  <c r="F4" i="27"/>
  <c r="F4" i="25"/>
  <c r="A2" i="29"/>
  <c r="A2" i="27"/>
  <c r="A2" i="28"/>
  <c r="A2" i="25"/>
  <c r="A2" i="26"/>
  <c r="F4" i="5"/>
  <c r="I4" i="2"/>
  <c r="G4" i="3"/>
  <c r="I4" i="4"/>
  <c r="A2" i="2"/>
  <c r="A2" i="5"/>
  <c r="B56" i="4"/>
  <c r="A2" i="4"/>
  <c r="A2" i="3"/>
  <c r="C6" i="1"/>
  <c r="I31" i="26" l="1"/>
  <c r="I35" i="26" s="1"/>
  <c r="L26" i="28"/>
  <c r="L33" i="28" s="1"/>
  <c r="L32" i="28" l="1"/>
  <c r="L34" i="28" s="1"/>
  <c r="O26" i="28" l="1"/>
  <c r="O33" i="28" s="1"/>
  <c r="M32" i="28"/>
  <c r="M34" i="28" s="1"/>
  <c r="N32" i="28" l="1"/>
  <c r="N34" i="28" s="1"/>
  <c r="P26" i="28"/>
  <c r="P33" i="28" s="1"/>
  <c r="Q26" i="28" l="1"/>
  <c r="Q33" i="28" s="1"/>
  <c r="O32" i="28"/>
  <c r="O34" i="28" s="1"/>
  <c r="P32" i="28" l="1"/>
  <c r="P34" i="28" s="1"/>
  <c r="R26" i="28"/>
  <c r="R33" i="28" s="1"/>
  <c r="Q32" i="28" l="1"/>
  <c r="Q34" i="28" s="1"/>
  <c r="R32" i="28" l="1"/>
  <c r="R34" i="28" s="1"/>
</calcChain>
</file>

<file path=xl/sharedStrings.xml><?xml version="1.0" encoding="utf-8"?>
<sst xmlns="http://schemas.openxmlformats.org/spreadsheetml/2006/main" count="185" uniqueCount="130">
  <si>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</si>
  <si>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</si>
  <si>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</si>
  <si>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</si>
  <si>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</si>
  <si>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</si>
  <si>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</si>
  <si>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</si>
  <si>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</si>
  <si>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</si>
  <si>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</si>
  <si>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</si>
  <si>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</si>
  <si>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</si>
  <si>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</si>
  <si>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</si>
  <si>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</si>
  <si>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</si>
  <si>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</si>
  <si>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</si>
  <si>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</si>
  <si>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</si>
  <si>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</si>
  <si>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</si>
  <si>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</si>
  <si>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</si>
  <si>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</si>
  <si>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</si>
  <si>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</si>
  <si>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</si>
  <si>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</si>
  <si>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</si>
  <si>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</si>
  <si>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</si>
  <si>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</si>
  <si>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</si>
  <si>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</si>
  <si>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</si>
  <si>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</si>
  <si>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</si>
  <si>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</si>
  <si>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</si>
  <si>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</si>
  <si>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</si>
  <si>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</si>
  <si>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</si>
  <si>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</si>
  <si>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</si>
  <si>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</si>
  <si>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</si>
  <si>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</si>
  <si>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</si>
  <si>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</si>
  <si>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</si>
  <si>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</si>
  <si>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</si>
  <si>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</si>
  <si>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</si>
  <si>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</si>
  <si>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</si>
  <si>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</si>
  <si>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</si>
  <si>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</si>
  <si>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</si>
  <si>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</si>
  <si>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</si>
  <si>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</si>
  <si>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</si>
  <si>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</si>
  <si>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Summary</t>
  </si>
  <si>
    <t>SumProduct Pty Limited</t>
  </si>
  <si>
    <t>Inputs</t>
  </si>
  <si>
    <t>Year</t>
  </si>
  <si>
    <t>Primary Developer:  Hanh Tran</t>
  </si>
  <si>
    <t>hanh.tran@sumproduct.com</t>
  </si>
  <si>
    <t>Sales</t>
  </si>
  <si>
    <t>Key Forecast Inputs For Model</t>
  </si>
  <si>
    <t>Rolling Budget Start Date</t>
  </si>
  <si>
    <t>Revenue</t>
  </si>
  <si>
    <t>COGS</t>
  </si>
  <si>
    <t>COGS %</t>
  </si>
  <si>
    <t>Opex</t>
  </si>
  <si>
    <t>Amount</t>
  </si>
  <si>
    <t>Growth Rates</t>
  </si>
  <si>
    <t>Rolling Budgets - Input</t>
  </si>
  <si>
    <t>Example Outputs</t>
  </si>
  <si>
    <t>Gross Profit</t>
  </si>
  <si>
    <t>EBITDA</t>
  </si>
  <si>
    <t>Rolling Budget Output</t>
  </si>
  <si>
    <t>Scenario Selected:</t>
  </si>
  <si>
    <t>Assumption Description</t>
  </si>
  <si>
    <t>Amts Used</t>
  </si>
  <si>
    <t>Base Year Sales</t>
  </si>
  <si>
    <t>Sales Growth</t>
  </si>
  <si>
    <t>Calculations</t>
  </si>
  <si>
    <t>Data Selected and Corresponding Sales</t>
  </si>
  <si>
    <t>Period</t>
  </si>
  <si>
    <t>Forecast Data</t>
  </si>
  <si>
    <t>Budget / Forecast Data Used</t>
  </si>
  <si>
    <t>Actual Inputs</t>
  </si>
  <si>
    <t>Actual Data Override</t>
  </si>
  <si>
    <t>If blank, then unused</t>
  </si>
  <si>
    <t>Reforecast Data</t>
  </si>
  <si>
    <t>Year No.</t>
  </si>
  <si>
    <t>Budget</t>
  </si>
  <si>
    <t>Actual</t>
  </si>
  <si>
    <t>Variance</t>
  </si>
  <si>
    <t xml:space="preserve">There are two aspects of forecasting errors to be concerned about - Bias and Accuracy </t>
  </si>
  <si>
    <t xml:space="preserve">Bias - A forecast is biased if it errs more in one direction than in the other </t>
  </si>
  <si>
    <t>- whether the method tends to under-forecast or over-forecast.</t>
  </si>
  <si>
    <t xml:space="preserve">Accuracy - Forecast accuracy refers to the distance of the forecasts from actual demand, ignoring the direction of that error. </t>
  </si>
  <si>
    <t xml:space="preserve">For six periods forecasts and actual demand have been tracked.  The following table gives actual demand Dt and forecast demand Ft for six periods: </t>
  </si>
  <si>
    <t xml:space="preserve">t </t>
  </si>
  <si>
    <t xml:space="preserve">Dt </t>
  </si>
  <si>
    <t xml:space="preserve">Ft </t>
  </si>
  <si>
    <t>Et</t>
  </si>
  <si>
    <t>(Et)2</t>
  </si>
  <si>
    <t>|Et|</t>
  </si>
  <si>
    <t xml:space="preserve">|Et|/Dt </t>
  </si>
  <si>
    <t>Total</t>
  </si>
  <si>
    <t xml:space="preserve">Forecast Measure </t>
  </si>
  <si>
    <t>Bias and Estimates</t>
  </si>
  <si>
    <t>Rolling Budgets_Input</t>
  </si>
  <si>
    <t>Rolling Budgets_Output</t>
  </si>
  <si>
    <t>Actual Data</t>
  </si>
  <si>
    <t>Period No</t>
  </si>
  <si>
    <t>Month</t>
  </si>
  <si>
    <t>Period Start</t>
  </si>
  <si>
    <t>Month Number</t>
  </si>
  <si>
    <t>Example to show how to build rolling budgets and variance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</si>
</sst>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0.0%"/>
    <numFmt numFmtId="181" formatCode="mmm"/>
  </numFmts>
  <fonts count="4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sz val="9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4">
    <xf numFmtId="0" fontId="0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Protection="0"/>
    <xf numFmtId="0" fontId="30" fillId="0" borderId="0" applyNumberFormat="0" applyFill="0" applyBorder="0">
      <alignment horizontal="left"/>
      <protection locked="0"/>
    </xf>
    <xf numFmtId="0" fontId="18" fillId="0" borderId="0" applyNumberFormat="0" applyFill="0" applyBorder="0" applyProtection="0"/>
    <xf numFmtId="0" fontId="19" fillId="3" borderId="1" applyNumberFormat="0" applyProtection="0"/>
    <xf numFmtId="0" fontId="20" fillId="0" borderId="0" applyNumberFormat="0" applyFill="0" applyAlignment="0" applyProtection="0"/>
    <xf numFmtId="0" fontId="21" fillId="0" borderId="0" applyNumberFormat="0" applyFill="0" applyAlignment="0" applyProtection="0"/>
    <xf numFmtId="0" fontId="29" fillId="0" borderId="3" applyNumberFormat="0" applyAlignment="0">
      <alignment horizontal="center"/>
    </xf>
    <xf numFmtId="0" fontId="28" fillId="4" borderId="7" applyNumberFormat="0" applyAlignment="0">
      <protection locked="0"/>
    </xf>
    <xf numFmtId="0" fontId="6" fillId="0" borderId="0" applyNumberFormat="0" applyFill="0" applyBorder="0"/>
    <xf numFmtId="179" fontId="26" fillId="0" borderId="0" applyFill="0" applyBorder="0" applyProtection="0">
      <alignment horizontal="center"/>
    </xf>
    <xf numFmtId="178" fontId="27" fillId="0" borderId="0" applyFill="0" applyBorder="0" applyProtection="0">
      <alignment horizontal="center"/>
    </xf>
    <xf numFmtId="167" fontId="4" fillId="5" borderId="7" applyAlignment="0"/>
    <xf numFmtId="164" fontId="5" fillId="2" borderId="2">
      <alignment horizontal="center"/>
      <protection locked="0"/>
    </xf>
    <xf numFmtId="0" fontId="7" fillId="0" borderId="0" applyFill="0" applyBorder="0">
      <alignment horizontal="left" vertical="center"/>
      <protection locked="0"/>
    </xf>
    <xf numFmtId="41" fontId="31" fillId="6" borderId="8" applyNumberFormat="0" applyAlignment="0"/>
    <xf numFmtId="41" fontId="4" fillId="0" borderId="9" applyNumberFormat="0" applyFont="0" applyFill="0" applyAlignment="0"/>
    <xf numFmtId="168" fontId="4" fillId="0" borderId="10" applyNumberFormat="0" applyFont="0" applyFill="0" applyAlignment="0" applyProtection="0"/>
    <xf numFmtId="0" fontId="9" fillId="0" borderId="0"/>
    <xf numFmtId="0" fontId="35" fillId="0" borderId="11" applyNumberFormat="0" applyFill="0" applyBorder="0"/>
    <xf numFmtId="168" fontId="4" fillId="0" borderId="0" applyFont="0" applyFill="0" applyBorder="0" applyAlignment="0" applyProtection="0"/>
    <xf numFmtId="0" fontId="29" fillId="7" borderId="2" applyNumberFormat="0" applyAlignment="0" applyProtection="0"/>
    <xf numFmtId="0" fontId="10" fillId="0" borderId="0" applyNumberFormat="0" applyFill="0" applyBorder="0" applyAlignment="0" applyProtection="0"/>
    <xf numFmtId="169" fontId="11" fillId="0" borderId="0" applyFill="0" applyBorder="0">
      <alignment horizontal="right" vertical="center"/>
    </xf>
    <xf numFmtId="170" fontId="11" fillId="0" borderId="0" applyFill="0" applyBorder="0">
      <alignment horizontal="right" vertical="center"/>
    </xf>
    <xf numFmtId="171" fontId="32" fillId="7" borderId="7">
      <alignment horizontal="center"/>
    </xf>
    <xf numFmtId="41" fontId="8" fillId="8" borderId="8" applyFont="0" applyAlignment="0"/>
    <xf numFmtId="0" fontId="16" fillId="11" borderId="0" applyNumberFormat="0">
      <alignment horizontal="center"/>
    </xf>
    <xf numFmtId="0" fontId="33" fillId="0" borderId="0" applyNumberFormat="0" applyFill="0" applyBorder="0" applyProtection="0"/>
    <xf numFmtId="0" fontId="34" fillId="9" borderId="12" applyNumberFormat="0" applyAlignment="0">
      <protection locked="0"/>
    </xf>
    <xf numFmtId="0" fontId="25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13" applyNumberFormat="0" applyFill="0" applyAlignment="0" applyProtection="0"/>
    <xf numFmtId="0" fontId="22" fillId="0" borderId="14" applyNumberFormat="0" applyFill="0" applyAlignment="0" applyProtection="0"/>
    <xf numFmtId="0" fontId="21" fillId="0" borderId="15" applyNumberFormat="0" applyFill="0" applyAlignment="0" applyProtection="0"/>
    <xf numFmtId="172" fontId="19" fillId="3" borderId="1"/>
    <xf numFmtId="0" fontId="26" fillId="0" borderId="0"/>
    <xf numFmtId="0" fontId="36" fillId="0" borderId="0"/>
    <xf numFmtId="0" fontId="37" fillId="12" borderId="0" applyNumberFormat="0" applyBorder="0" applyAlignment="0" applyProtection="0"/>
    <xf numFmtId="41" fontId="38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12" fillId="5" borderId="7" applyAlignment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 applyFill="0" applyBorder="0">
      <alignment vertical="center"/>
    </xf>
    <xf numFmtId="0" fontId="42" fillId="0" borderId="0" applyNumberFormat="0" applyAlignment="0"/>
    <xf numFmtId="168" fontId="1" fillId="0" borderId="0" applyFont="0" applyFill="0" applyBorder="0" applyAlignment="0" applyProtection="0"/>
  </cellStyleXfs>
  <cellXfs count="101">
    <xf numFmtId="0" fontId="0" fillId="0" borderId="0" xfId="0"/>
    <xf numFmtId="164" fontId="5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9" fillId="3" borderId="1" xfId="10"/>
    <xf numFmtId="0" fontId="20" fillId="0" borderId="0" xfId="11" applyBorder="1"/>
    <xf numFmtId="0" fontId="21" fillId="0" borderId="0" xfId="12"/>
    <xf numFmtId="0" fontId="29" fillId="0" borderId="3" xfId="13" applyAlignment="1">
      <alignment horizontal="center"/>
    </xf>
    <xf numFmtId="166" fontId="29" fillId="0" borderId="3" xfId="13" applyNumberFormat="1" applyAlignment="1">
      <alignment horizontal="center"/>
    </xf>
    <xf numFmtId="0" fontId="12" fillId="0" borderId="0" xfId="0" applyFont="1"/>
    <xf numFmtId="0" fontId="13" fillId="0" borderId="0" xfId="12" applyFont="1" applyAlignment="1">
      <alignment horizontal="left" vertical="center"/>
    </xf>
    <xf numFmtId="0" fontId="14" fillId="0" borderId="0" xfId="0" applyFont="1"/>
    <xf numFmtId="0" fontId="14" fillId="0" borderId="0" xfId="6" applyFont="1" applyAlignment="1">
      <alignment horizontal="left" vertical="center"/>
    </xf>
    <xf numFmtId="0" fontId="30" fillId="0" borderId="0" xfId="8">
      <alignment horizontal="left"/>
      <protection locked="0"/>
    </xf>
    <xf numFmtId="0" fontId="30" fillId="0" borderId="0" xfId="8" applyAlignment="1">
      <alignment horizontal="right"/>
      <protection locked="0"/>
    </xf>
    <xf numFmtId="0" fontId="16" fillId="11" borderId="0" xfId="33">
      <alignment horizontal="center"/>
    </xf>
    <xf numFmtId="0" fontId="0" fillId="0" borderId="0" xfId="0" applyBorder="1"/>
    <xf numFmtId="0" fontId="17" fillId="0" borderId="0" xfId="7" applyBorder="1"/>
    <xf numFmtId="0" fontId="0" fillId="0" borderId="0" xfId="0" applyFont="1" applyBorder="1"/>
    <xf numFmtId="0" fontId="15" fillId="0" borderId="0" xfId="0" applyFont="1" applyBorder="1" applyAlignment="1">
      <alignment horizontal="left"/>
    </xf>
    <xf numFmtId="0" fontId="18" fillId="0" borderId="0" xfId="9" applyBorder="1"/>
    <xf numFmtId="0" fontId="0" fillId="0" borderId="0" xfId="0" applyBorder="1" applyAlignment="1">
      <alignment horizontal="left"/>
    </xf>
    <xf numFmtId="0" fontId="21" fillId="0" borderId="0" xfId="12" applyBorder="1"/>
    <xf numFmtId="0" fontId="22" fillId="0" borderId="0" xfId="6" applyBorder="1"/>
    <xf numFmtId="0" fontId="35" fillId="0" borderId="0" xfId="25" applyBorder="1"/>
    <xf numFmtId="0" fontId="16" fillId="11" borderId="0" xfId="33" applyBorder="1">
      <alignment horizontal="center"/>
    </xf>
    <xf numFmtId="0" fontId="28" fillId="4" borderId="7" xfId="14">
      <protection locked="0"/>
    </xf>
    <xf numFmtId="0" fontId="15" fillId="0" borderId="0" xfId="0" applyFont="1" applyBorder="1"/>
    <xf numFmtId="0" fontId="29" fillId="0" borderId="3" xfId="13" applyAlignment="1"/>
    <xf numFmtId="167" fontId="4" fillId="5" borderId="7" xfId="18"/>
    <xf numFmtId="164" fontId="5" fillId="2" borderId="2" xfId="19">
      <alignment horizontal="center"/>
      <protection locked="0"/>
    </xf>
    <xf numFmtId="0" fontId="31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9" fillId="7" borderId="2" xfId="27"/>
    <xf numFmtId="0" fontId="10" fillId="0" borderId="0" xfId="28"/>
    <xf numFmtId="171" fontId="32" fillId="7" borderId="7" xfId="31">
      <alignment horizontal="center"/>
    </xf>
    <xf numFmtId="41" fontId="0" fillId="8" borderId="8" xfId="32" applyFont="1"/>
    <xf numFmtId="0" fontId="33" fillId="0" borderId="0" xfId="34"/>
    <xf numFmtId="0" fontId="34" fillId="9" borderId="12" xfId="35">
      <protection locked="0"/>
    </xf>
    <xf numFmtId="168" fontId="0" fillId="0" borderId="0" xfId="26" applyFont="1"/>
    <xf numFmtId="9" fontId="0" fillId="0" borderId="0" xfId="5" applyFont="1"/>
    <xf numFmtId="164" fontId="5" fillId="10" borderId="2" xfId="0" applyNumberFormat="1" applyFont="1" applyFill="1" applyBorder="1" applyAlignment="1" applyProtection="1">
      <alignment horizontal="center"/>
      <protection locked="0"/>
    </xf>
    <xf numFmtId="0" fontId="6" fillId="0" borderId="0" xfId="15"/>
    <xf numFmtId="165" fontId="19" fillId="3" borderId="1" xfId="10" applyNumberFormat="1"/>
    <xf numFmtId="0" fontId="0" fillId="0" borderId="0" xfId="0" applyBorder="1"/>
    <xf numFmtId="0" fontId="17" fillId="0" borderId="0" xfId="7"/>
    <xf numFmtId="0" fontId="18" fillId="0" borderId="0" xfId="9"/>
    <xf numFmtId="172" fontId="19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6" fillId="0" borderId="0" xfId="16" applyNumberFormat="1" applyBorder="1">
      <alignment horizontal="center"/>
    </xf>
    <xf numFmtId="178" fontId="27" fillId="0" borderId="0" xfId="17" applyNumberFormat="1" applyBorder="1">
      <alignment horizontal="center"/>
    </xf>
    <xf numFmtId="0" fontId="28" fillId="4" borderId="7" xfId="14" applyAlignment="1">
      <alignment horizontal="center"/>
      <protection locked="0"/>
    </xf>
    <xf numFmtId="0" fontId="20" fillId="0" borderId="0" xfId="11"/>
    <xf numFmtId="168" fontId="31" fillId="6" borderId="8" xfId="21" applyNumberFormat="1"/>
    <xf numFmtId="0" fontId="27" fillId="0" borderId="0" xfId="0" applyFont="1"/>
    <xf numFmtId="0" fontId="0" fillId="0" borderId="0" xfId="0"/>
    <xf numFmtId="0" fontId="0" fillId="0" borderId="0" xfId="0"/>
    <xf numFmtId="0" fontId="27" fillId="0" borderId="0" xfId="0" applyFont="1" applyAlignment="1">
      <alignment horizontal="center"/>
    </xf>
    <xf numFmtId="178" fontId="27" fillId="0" borderId="0" xfId="0" applyNumberFormat="1" applyFont="1" applyAlignment="1">
      <alignment horizontal="center"/>
    </xf>
    <xf numFmtId="178" fontId="28" fillId="4" borderId="7" xfId="14" applyNumberFormat="1" applyAlignment="1">
      <alignment horizontal="center"/>
      <protection locked="0"/>
    </xf>
    <xf numFmtId="168" fontId="28" fillId="4" borderId="7" xfId="26" applyFont="1" applyFill="1" applyBorder="1" applyProtection="1">
      <protection locked="0"/>
    </xf>
    <xf numFmtId="180" fontId="0" fillId="0" borderId="0" xfId="5" applyNumberFormat="1" applyFont="1"/>
    <xf numFmtId="180" fontId="28" fillId="4" borderId="7" xfId="14" applyNumberFormat="1">
      <protection locked="0"/>
    </xf>
    <xf numFmtId="168" fontId="0" fillId="0" borderId="10" xfId="23" applyFont="1"/>
    <xf numFmtId="168" fontId="27" fillId="0" borderId="16" xfId="26" applyFont="1" applyBorder="1"/>
    <xf numFmtId="168" fontId="28" fillId="4" borderId="7" xfId="14" applyNumberFormat="1">
      <protection locked="0"/>
    </xf>
    <xf numFmtId="180" fontId="31" fillId="6" borderId="8" xfId="21" applyNumberFormat="1"/>
    <xf numFmtId="0" fontId="40" fillId="0" borderId="0" xfId="0" applyFont="1"/>
    <xf numFmtId="0" fontId="41" fillId="0" borderId="0" xfId="0" applyFont="1"/>
    <xf numFmtId="0" fontId="41" fillId="0" borderId="0" xfId="51">
      <alignment vertical="center"/>
    </xf>
    <xf numFmtId="0" fontId="42" fillId="0" borderId="0" xfId="52"/>
    <xf numFmtId="0" fontId="41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40" fillId="0" borderId="0" xfId="0" applyFont="1" applyAlignment="1">
      <alignment horizontal="left" indent="1"/>
    </xf>
    <xf numFmtId="0" fontId="31" fillId="0" borderId="0" xfId="0" applyFont="1" applyAlignment="1">
      <alignment horizontal="center" wrapText="1"/>
    </xf>
    <xf numFmtId="10" fontId="31" fillId="0" borderId="0" xfId="0" applyNumberFormat="1" applyFont="1" applyAlignment="1">
      <alignment horizontal="center" wrapText="1"/>
    </xf>
    <xf numFmtId="0" fontId="39" fillId="0" borderId="0" xfId="0" applyFont="1" applyAlignment="1">
      <alignment horizontal="center" wrapText="1"/>
    </xf>
    <xf numFmtId="10" fontId="39" fillId="0" borderId="0" xfId="0" applyNumberFormat="1" applyFont="1" applyAlignment="1">
      <alignment horizontal="center" wrapText="1"/>
    </xf>
    <xf numFmtId="0" fontId="43" fillId="0" borderId="0" xfId="0" quotePrefix="1" applyFont="1"/>
    <xf numFmtId="0" fontId="30" fillId="0" borderId="0" xfId="8">
      <alignment horizontal="left"/>
      <protection locked="0"/>
    </xf>
    <xf numFmtId="0" fontId="30" fillId="0" borderId="0" xfId="8">
      <alignment horizontal="left"/>
      <protection locked="0"/>
    </xf>
    <xf numFmtId="0" fontId="0" fillId="0" borderId="0" xfId="0"/>
    <xf numFmtId="9" fontId="28" fillId="4" borderId="7" xfId="5" applyFont="1" applyFill="1" applyBorder="1" applyProtection="1">
      <protection locked="0"/>
    </xf>
    <xf numFmtId="181" fontId="16" fillId="11" borderId="0" xfId="33" applyNumberFormat="1">
      <alignment horizontal="center"/>
    </xf>
    <xf numFmtId="181" fontId="27" fillId="0" borderId="0" xfId="0" applyNumberFormat="1" applyFont="1" applyAlignment="1">
      <alignment horizontal="center"/>
    </xf>
    <xf numFmtId="168" fontId="27" fillId="0" borderId="10" xfId="23" applyFont="1"/>
    <xf numFmtId="0" fontId="44" fillId="0" borderId="0" xfId="0" applyFont="1" applyAlignment="1">
      <alignment horizontal="center" wrapText="1"/>
    </xf>
    <xf numFmtId="0" fontId="14" fillId="0" borderId="0" xfId="6" applyFont="1" applyAlignment="1">
      <alignment horizontal="left" vertical="center"/>
    </xf>
    <xf numFmtId="0" fontId="30" fillId="0" borderId="0" xfId="8">
      <alignment horizontal="left"/>
      <protection locked="0"/>
    </xf>
    <xf numFmtId="0" fontId="0" fillId="0" borderId="0" xfId="0"/>
    <xf numFmtId="0" fontId="0" fillId="0" borderId="0" xfId="0" applyBorder="1"/>
    <xf numFmtId="0" fontId="16" fillId="11" borderId="0" xfId="33">
      <alignment horizontal="center"/>
    </xf>
    <xf numFmtId="0" fontId="16" fillId="11" borderId="0" xfId="33" applyBorder="1">
      <alignment horizontal="center"/>
    </xf>
    <xf numFmtId="0" fontId="29" fillId="0" borderId="4" xfId="13" applyBorder="1" applyAlignment="1">
      <alignment horizontal="left"/>
    </xf>
    <xf numFmtId="0" fontId="29" fillId="0" borderId="5" xfId="13" applyBorder="1" applyAlignment="1">
      <alignment horizontal="left"/>
    </xf>
    <xf numFmtId="0" fontId="29" fillId="0" borderId="6" xfId="13" applyBorder="1" applyAlignment="1">
      <alignment horizontal="left"/>
    </xf>
    <xf numFmtId="0" fontId="28" fillId="4" borderId="7" xfId="14" applyAlignment="1">
      <alignment horizontal="left"/>
      <protection locked="0"/>
    </xf>
  </cellXfs>
  <cellStyles count="54">
    <cellStyle name="Accent3 2" xfId="44" xr:uid="{5BF692A9-EAC3-4A65-A466-C99784AB6A6E}"/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mma [0] 2" xfId="45" xr:uid="{0D3F48F4-3EBD-4F63-988D-CF7DC9D014A3}"/>
    <cellStyle name="Comma 2" xfId="50" xr:uid="{68DD82AA-FC83-4EF2-8127-2CB18706F3D3}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mpty 2" xfId="47" xr:uid="{3911C453-E055-4C3D-A8E0-A962CDB6A7EA}"/>
    <cellStyle name="Error_Checks" xfId="19" xr:uid="{00000000-0005-0000-0000-00000A000000}"/>
    <cellStyle name="Header2" xfId="52" xr:uid="{1E50FA8A-A86C-41D6-82A4-A3BD8463FB9C}"/>
    <cellStyle name="Heading 1" xfId="37" builtinId="16" customBuiltin="1"/>
    <cellStyle name="Heading 1 2" xfId="51" xr:uid="{906F11B8-0AF5-4156-9199-D4D6816D6F9E}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rmal 3" xfId="42" xr:uid="{5F533412-5DB8-453F-8B77-5E84840FF34B}"/>
    <cellStyle name="Normal 4" xfId="43" xr:uid="{E2A25489-FF87-4873-8477-34060C360098}"/>
    <cellStyle name="Notes" xfId="25" xr:uid="{00000000-0005-0000-0000-00001B000000}"/>
    <cellStyle name="Numbers 0" xfId="26" xr:uid="{00000000-0005-0000-0000-00001C000000}"/>
    <cellStyle name="Numbers 0 2" xfId="46" xr:uid="{1EDCA43A-6329-4170-83F3-AC187E95F07C}"/>
    <cellStyle name="Numbers 0 3" xfId="48" xr:uid="{B86A940C-45B2-4123-9BD7-9CE452F93E43}"/>
    <cellStyle name="Numbers 0 4" xfId="53" xr:uid="{17505B58-BD57-426F-8146-DC139B787250}"/>
    <cellStyle name="Parameter" xfId="27" xr:uid="{00000000-0005-0000-0000-00001D000000}"/>
    <cellStyle name="Percent" xfId="5" builtinId="5"/>
    <cellStyle name="Percent 2" xfId="49" xr:uid="{2D966504-A4DA-4202-A44B-BB3E52D8FE98}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5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59055</xdr:colOff>
      <xdr:row>7</xdr:row>
      <xdr:rowOff>26670</xdr:rowOff>
    </xdr:from>
    <xdr:to>
      <xdr:col>14</xdr:col>
      <xdr:colOff>544830</xdr:colOff>
      <xdr:row>9</xdr:row>
      <xdr:rowOff>47666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5073015" y="1322070"/>
          <a:ext cx="2223135" cy="344846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Change scenario number here (value should be an integer greater than zero).</a:t>
          </a:r>
        </a:p>
      </xdr:txBody>
    </xdr:sp>
    <xdr:clientData/>
  </xdr:twoCellAnchor>
  <xdr:twoCellAnchor>
    <xdr:from>
      <xdr:col>10</xdr:col>
      <xdr:colOff>87630</xdr:colOff>
      <xdr:row>8</xdr:row>
      <xdr:rowOff>60960</xdr:rowOff>
    </xdr:from>
    <xdr:to>
      <xdr:col>11</xdr:col>
      <xdr:colOff>60960</xdr:colOff>
      <xdr:row>10</xdr:row>
      <xdr:rowOff>87630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>
          <a:cxnSpLocks noChangeShapeType="1"/>
          <a:stCxn id="2" idx="1"/>
        </xdr:cNvCxnSpPr>
      </xdr:nvCxnSpPr>
      <xdr:spPr bwMode="auto">
        <a:xfrm flipH="1">
          <a:off x="4522470" y="1501140"/>
          <a:ext cx="552450" cy="3505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15</xdr:col>
      <xdr:colOff>274320</xdr:colOff>
      <xdr:row>6</xdr:row>
      <xdr:rowOff>186690</xdr:rowOff>
    </xdr:from>
    <xdr:to>
      <xdr:col>19</xdr:col>
      <xdr:colOff>179070</xdr:colOff>
      <xdr:row>9</xdr:row>
      <xdr:rowOff>137160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7604760" y="1272540"/>
          <a:ext cx="2221230" cy="48387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Add further scenarios here if you wish (simply type in Scenario Number in Row 13 or drag formula across).</a:t>
          </a:r>
        </a:p>
      </xdr:txBody>
    </xdr:sp>
    <xdr:clientData/>
  </xdr:twoCellAnchor>
  <xdr:twoCellAnchor>
    <xdr:from>
      <xdr:col>16</xdr:col>
      <xdr:colOff>502920</xdr:colOff>
      <xdr:row>9</xdr:row>
      <xdr:rowOff>137160</xdr:rowOff>
    </xdr:from>
    <xdr:to>
      <xdr:col>17</xdr:col>
      <xdr:colOff>224790</xdr:colOff>
      <xdr:row>11</xdr:row>
      <xdr:rowOff>87630</xdr:rowOff>
    </xdr:to>
    <xdr:cxnSp macro="">
      <xdr:nvCxnSpPr>
        <xdr:cNvPr id="5" name="AutoShap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>
          <a:cxnSpLocks noChangeShapeType="1"/>
          <a:stCxn id="4" idx="2"/>
        </xdr:cNvCxnSpPr>
      </xdr:nvCxnSpPr>
      <xdr:spPr bwMode="auto">
        <a:xfrm flipH="1">
          <a:off x="8412480" y="1756410"/>
          <a:ext cx="300990" cy="24003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224790</xdr:colOff>
      <xdr:row>9</xdr:row>
      <xdr:rowOff>137160</xdr:rowOff>
    </xdr:from>
    <xdr:to>
      <xdr:col>17</xdr:col>
      <xdr:colOff>560070</xdr:colOff>
      <xdr:row>11</xdr:row>
      <xdr:rowOff>87630</xdr:rowOff>
    </xdr:to>
    <xdr:cxnSp macro="">
      <xdr:nvCxnSpPr>
        <xdr:cNvPr id="6" name="AutoShape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>
          <a:cxnSpLocks noChangeShapeType="1"/>
          <a:stCxn id="4" idx="2"/>
        </xdr:cNvCxnSpPr>
      </xdr:nvCxnSpPr>
      <xdr:spPr bwMode="auto">
        <a:xfrm>
          <a:off x="8713470" y="1756410"/>
          <a:ext cx="335280" cy="24003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11</xdr:col>
      <xdr:colOff>22860</xdr:colOff>
      <xdr:row>20</xdr:row>
      <xdr:rowOff>140970</xdr:rowOff>
    </xdr:from>
    <xdr:to>
      <xdr:col>14</xdr:col>
      <xdr:colOff>506730</xdr:colOff>
      <xdr:row>24</xdr:row>
      <xdr:rowOff>26670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5036820" y="3352800"/>
          <a:ext cx="2221230" cy="46482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OFFSET formulae are used in this column to obtain the required scenario (others are all clearly visible).</a:t>
          </a:r>
        </a:p>
      </xdr:txBody>
    </xdr:sp>
    <xdr:clientData/>
  </xdr:twoCellAnchor>
  <xdr:twoCellAnchor>
    <xdr:from>
      <xdr:col>10</xdr:col>
      <xdr:colOff>91440</xdr:colOff>
      <xdr:row>16</xdr:row>
      <xdr:rowOff>49530</xdr:rowOff>
    </xdr:from>
    <xdr:to>
      <xdr:col>11</xdr:col>
      <xdr:colOff>22860</xdr:colOff>
      <xdr:row>22</xdr:row>
      <xdr:rowOff>83820</xdr:rowOff>
    </xdr:to>
    <xdr:cxnSp macro="">
      <xdr:nvCxnSpPr>
        <xdr:cNvPr id="8" name="AutoShape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>
          <a:cxnSpLocks noChangeShapeType="1"/>
          <a:stCxn id="7" idx="1"/>
        </xdr:cNvCxnSpPr>
      </xdr:nvCxnSpPr>
      <xdr:spPr bwMode="auto">
        <a:xfrm flipH="1" flipV="1">
          <a:off x="4526280" y="2682240"/>
          <a:ext cx="510540" cy="90297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15</xdr:col>
      <xdr:colOff>11430</xdr:colOff>
      <xdr:row>25</xdr:row>
      <xdr:rowOff>11430</xdr:rowOff>
    </xdr:from>
    <xdr:to>
      <xdr:col>18</xdr:col>
      <xdr:colOff>493398</xdr:colOff>
      <xdr:row>27</xdr:row>
      <xdr:rowOff>83820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>
          <a:spLocks noChangeArrowheads="1"/>
        </xdr:cNvSpPr>
      </xdr:nvSpPr>
      <xdr:spPr bwMode="auto">
        <a:xfrm>
          <a:off x="7341870" y="3947160"/>
          <a:ext cx="2219328" cy="3619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OFFSET formulae used to transpose data from columns to rows.</a:t>
          </a:r>
        </a:p>
      </xdr:txBody>
    </xdr:sp>
    <xdr:clientData/>
  </xdr:twoCellAnchor>
  <xdr:twoCellAnchor>
    <xdr:from>
      <xdr:col>15</xdr:col>
      <xdr:colOff>464820</xdr:colOff>
      <xdr:row>27</xdr:row>
      <xdr:rowOff>83820</xdr:rowOff>
    </xdr:from>
    <xdr:to>
      <xdr:col>16</xdr:col>
      <xdr:colOff>541974</xdr:colOff>
      <xdr:row>32</xdr:row>
      <xdr:rowOff>137160</xdr:rowOff>
    </xdr:to>
    <xdr:cxnSp macro="">
      <xdr:nvCxnSpPr>
        <xdr:cNvPr id="10" name="AutoShape 4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>
          <a:cxnSpLocks noChangeShapeType="1"/>
          <a:stCxn id="9" idx="2"/>
        </xdr:cNvCxnSpPr>
      </xdr:nvCxnSpPr>
      <xdr:spPr bwMode="auto">
        <a:xfrm flipH="1">
          <a:off x="7795260" y="4309110"/>
          <a:ext cx="656274" cy="876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16</xdr:col>
      <xdr:colOff>541974</xdr:colOff>
      <xdr:row>27</xdr:row>
      <xdr:rowOff>83820</xdr:rowOff>
    </xdr:from>
    <xdr:to>
      <xdr:col>17</xdr:col>
      <xdr:colOff>118110</xdr:colOff>
      <xdr:row>31</xdr:row>
      <xdr:rowOff>95250</xdr:rowOff>
    </xdr:to>
    <xdr:cxnSp macro="">
      <xdr:nvCxnSpPr>
        <xdr:cNvPr id="11" name="AutoShape 4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>
          <a:cxnSpLocks noChangeShapeType="1"/>
          <a:stCxn id="9" idx="2"/>
        </xdr:cNvCxnSpPr>
      </xdr:nvCxnSpPr>
      <xdr:spPr bwMode="auto">
        <a:xfrm>
          <a:off x="8451534" y="4309110"/>
          <a:ext cx="155256" cy="68961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7</xdr:col>
      <xdr:colOff>49530</xdr:colOff>
      <xdr:row>36</xdr:row>
      <xdr:rowOff>108585</xdr:rowOff>
    </xdr:from>
    <xdr:to>
      <xdr:col>11</xdr:col>
      <xdr:colOff>194310</xdr:colOff>
      <xdr:row>41</xdr:row>
      <xdr:rowOff>24765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 txBox="1">
          <a:spLocks noChangeArrowheads="1"/>
        </xdr:cNvSpPr>
      </xdr:nvSpPr>
      <xdr:spPr bwMode="auto">
        <a:xfrm>
          <a:off x="2747010" y="5735955"/>
          <a:ext cx="2221230" cy="64389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Take care calculating amounts  using a mix of amounts and growth rates.  Ensure the percentages reference the correct period (i.e. not the following period - common mistake).</a:t>
          </a:r>
        </a:p>
      </xdr:txBody>
    </xdr:sp>
    <xdr:clientData/>
  </xdr:twoCellAnchor>
  <xdr:twoCellAnchor>
    <xdr:from>
      <xdr:col>10</xdr:col>
      <xdr:colOff>533400</xdr:colOff>
      <xdr:row>36</xdr:row>
      <xdr:rowOff>19050</xdr:rowOff>
    </xdr:from>
    <xdr:to>
      <xdr:col>11</xdr:col>
      <xdr:colOff>354330</xdr:colOff>
      <xdr:row>38</xdr:row>
      <xdr:rowOff>140970</xdr:rowOff>
    </xdr:to>
    <xdr:cxnSp macro="">
      <xdr:nvCxnSpPr>
        <xdr:cNvPr id="13" name="AutoShape 4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>
          <a:cxnSpLocks noChangeShapeType="1"/>
          <a:stCxn id="12" idx="3"/>
        </xdr:cNvCxnSpPr>
      </xdr:nvCxnSpPr>
      <xdr:spPr bwMode="auto">
        <a:xfrm flipV="1">
          <a:off x="4968240" y="5646420"/>
          <a:ext cx="400050" cy="4114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533400</xdr:colOff>
      <xdr:row>36</xdr:row>
      <xdr:rowOff>34290</xdr:rowOff>
    </xdr:from>
    <xdr:to>
      <xdr:col>12</xdr:col>
      <xdr:colOff>411480</xdr:colOff>
      <xdr:row>38</xdr:row>
      <xdr:rowOff>140970</xdr:rowOff>
    </xdr:to>
    <xdr:cxnSp macro="">
      <xdr:nvCxnSpPr>
        <xdr:cNvPr id="14" name="AutoShape 4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CxnSpPr>
          <a:cxnSpLocks noChangeShapeType="1"/>
          <a:stCxn id="12" idx="3"/>
        </xdr:cNvCxnSpPr>
      </xdr:nvCxnSpPr>
      <xdr:spPr bwMode="auto">
        <a:xfrm flipV="1">
          <a:off x="4968240" y="5661660"/>
          <a:ext cx="1036320" cy="3962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262890</xdr:colOff>
      <xdr:row>9</xdr:row>
      <xdr:rowOff>68580</xdr:rowOff>
    </xdr:from>
    <xdr:to>
      <xdr:col>13</xdr:col>
      <xdr:colOff>173355</xdr:colOff>
      <xdr:row>10</xdr:row>
      <xdr:rowOff>120043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118610" y="1588770"/>
          <a:ext cx="2226945" cy="261013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Referenced from other worksheet.</a:t>
          </a:r>
        </a:p>
      </xdr:txBody>
    </xdr:sp>
    <xdr:clientData/>
  </xdr:twoCellAnchor>
  <xdr:twoCellAnchor>
    <xdr:from>
      <xdr:col>11</xdr:col>
      <xdr:colOff>110490</xdr:colOff>
      <xdr:row>10</xdr:row>
      <xdr:rowOff>120015</xdr:rowOff>
    </xdr:from>
    <xdr:to>
      <xdr:col>11</xdr:col>
      <xdr:colOff>217170</xdr:colOff>
      <xdr:row>13</xdr:row>
      <xdr:rowOff>78105</xdr:rowOff>
    </xdr:to>
    <xdr:cxnSp macro="">
      <xdr:nvCxnSpPr>
        <xdr:cNvPr id="3" name="AutoShape 4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>
          <a:cxnSpLocks noChangeShapeType="1"/>
          <a:stCxn id="2" idx="2"/>
        </xdr:cNvCxnSpPr>
      </xdr:nvCxnSpPr>
      <xdr:spPr bwMode="auto">
        <a:xfrm flipH="1">
          <a:off x="5124450" y="1849755"/>
          <a:ext cx="106680" cy="42672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217170</xdr:colOff>
      <xdr:row>10</xdr:row>
      <xdr:rowOff>120015</xdr:rowOff>
    </xdr:from>
    <xdr:to>
      <xdr:col>13</xdr:col>
      <xdr:colOff>270510</xdr:colOff>
      <xdr:row>13</xdr:row>
      <xdr:rowOff>66675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>
          <a:cxnSpLocks noChangeShapeType="1"/>
          <a:stCxn id="2" idx="2"/>
        </xdr:cNvCxnSpPr>
      </xdr:nvCxnSpPr>
      <xdr:spPr bwMode="auto">
        <a:xfrm>
          <a:off x="5231130" y="1849755"/>
          <a:ext cx="1211580" cy="41529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9</xdr:col>
      <xdr:colOff>262890</xdr:colOff>
      <xdr:row>17</xdr:row>
      <xdr:rowOff>32385</xdr:rowOff>
    </xdr:from>
    <xdr:to>
      <xdr:col>13</xdr:col>
      <xdr:colOff>173355</xdr:colOff>
      <xdr:row>18</xdr:row>
      <xdr:rowOff>142875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>
          <a:spLocks noChangeArrowheads="1"/>
        </xdr:cNvSpPr>
      </xdr:nvSpPr>
      <xdr:spPr bwMode="auto">
        <a:xfrm>
          <a:off x="4118610" y="2809875"/>
          <a:ext cx="2226945" cy="25527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Input if budgets are to be overwritten.</a:t>
          </a:r>
        </a:p>
      </xdr:txBody>
    </xdr:sp>
    <xdr:clientData/>
  </xdr:twoCellAnchor>
  <xdr:twoCellAnchor>
    <xdr:from>
      <xdr:col>11</xdr:col>
      <xdr:colOff>217170</xdr:colOff>
      <xdr:row>18</xdr:row>
      <xdr:rowOff>142875</xdr:rowOff>
    </xdr:from>
    <xdr:to>
      <xdr:col>12</xdr:col>
      <xdr:colOff>19050</xdr:colOff>
      <xdr:row>20</xdr:row>
      <xdr:rowOff>20955</xdr:rowOff>
    </xdr:to>
    <xdr:cxnSp macro="">
      <xdr:nvCxnSpPr>
        <xdr:cNvPr id="6" name="AutoShape 4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>
          <a:cxnSpLocks noChangeShapeType="1"/>
          <a:stCxn id="5" idx="2"/>
        </xdr:cNvCxnSpPr>
      </xdr:nvCxnSpPr>
      <xdr:spPr bwMode="auto">
        <a:xfrm>
          <a:off x="5231130" y="3065145"/>
          <a:ext cx="381000" cy="20193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217170</xdr:colOff>
      <xdr:row>18</xdr:row>
      <xdr:rowOff>142875</xdr:rowOff>
    </xdr:from>
    <xdr:to>
      <xdr:col>13</xdr:col>
      <xdr:colOff>125730</xdr:colOff>
      <xdr:row>19</xdr:row>
      <xdr:rowOff>139065</xdr:rowOff>
    </xdr:to>
    <xdr:cxnSp macro="">
      <xdr:nvCxnSpPr>
        <xdr:cNvPr id="7" name="AutoShape 4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>
          <a:cxnSpLocks noChangeShapeType="1"/>
          <a:stCxn id="5" idx="2"/>
        </xdr:cNvCxnSpPr>
      </xdr:nvCxnSpPr>
      <xdr:spPr bwMode="auto">
        <a:xfrm>
          <a:off x="5231130" y="3065145"/>
          <a:ext cx="1066800" cy="1752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9</xdr:col>
      <xdr:colOff>262890</xdr:colOff>
      <xdr:row>27</xdr:row>
      <xdr:rowOff>38100</xdr:rowOff>
    </xdr:from>
    <xdr:to>
      <xdr:col>13</xdr:col>
      <xdr:colOff>173355</xdr:colOff>
      <xdr:row>28</xdr:row>
      <xdr:rowOff>148590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4118610" y="4331970"/>
          <a:ext cx="2226945" cy="25527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36000" tIns="36000" rIns="36000" bIns="36000" anchor="t"/>
        <a:lstStyle/>
        <a:p>
          <a:pPr algn="l" rtl="0">
            <a:defRPr sz="1000"/>
          </a:pPr>
          <a:r>
            <a:rPr lang="en-AU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Summary of above.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hanh.tran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84" t="s">
        <v>1</v>
      </c>
    </row>
    <row r="5" spans="1:19" ht="20.25" x14ac:dyDescent="0.3">
      <c r="C5" s="45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46" t="str">
        <f ca="1">Model_Name</f>
        <v>Chapter 3.6 - SP Rolling Budgets.xlsx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2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73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19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91" t="s">
        <v>129</v>
      </c>
      <c r="D17" s="91"/>
      <c r="E17" s="91"/>
      <c r="F17" s="91"/>
      <c r="G17" s="91"/>
      <c r="H17" s="91"/>
      <c r="I17" s="91"/>
      <c r="J17" s="91"/>
    </row>
    <row r="18" spans="3:10" ht="12.75" x14ac:dyDescent="0.2">
      <c r="C18" s="91"/>
      <c r="D18" s="91"/>
      <c r="E18" s="91"/>
      <c r="F18" s="91"/>
      <c r="G18" s="91"/>
      <c r="H18" s="91"/>
      <c r="I18" s="91"/>
      <c r="J18" s="91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20</v>
      </c>
      <c r="D21" s="10"/>
      <c r="E21" s="8"/>
      <c r="F21" s="8"/>
      <c r="G21" s="92" t="s">
        <v>74</v>
      </c>
      <c r="H21" s="92"/>
      <c r="I21" s="92"/>
      <c r="J21" s="8"/>
    </row>
    <row r="22" spans="3:10" ht="12.75" x14ac:dyDescent="0.2">
      <c r="C22" s="11" t="s">
        <v>21</v>
      </c>
      <c r="D22" s="10"/>
      <c r="E22" s="8"/>
      <c r="F22" s="8"/>
      <c r="G22" s="92" t="s">
        <v>22</v>
      </c>
      <c r="H22" s="92"/>
      <c r="I22" s="92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outlinePr summaryBelow="0"/>
  </sheetPr>
  <dimension ref="A1:R19"/>
  <sheetViews>
    <sheetView showGridLines="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Error Checks</v>
      </c>
      <c r="I1" s="92"/>
      <c r="J1" s="92"/>
    </row>
    <row r="2" spans="1:11" ht="18" x14ac:dyDescent="0.25">
      <c r="A2" s="46" t="str">
        <f ca="1">Model_Name</f>
        <v>Chapter 3.6 - SP Rolling Budgets.xlsx</v>
      </c>
    </row>
    <row r="3" spans="1:11" x14ac:dyDescent="0.2">
      <c r="A3" s="92" t="s">
        <v>1</v>
      </c>
      <c r="B3" s="92"/>
      <c r="C3" s="92"/>
      <c r="D3" s="92"/>
      <c r="E3" s="92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47">
        <f>MAX($B$5:$B5)+1</f>
        <v>1</v>
      </c>
      <c r="C6" s="3" t="s">
        <v>64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65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66</v>
      </c>
    </row>
    <row r="11" spans="1:11" outlineLevel="1" x14ac:dyDescent="0.2"/>
    <row r="12" spans="1:11" ht="14.25" outlineLevel="1" x14ac:dyDescent="0.2">
      <c r="E12" t="s">
        <v>67</v>
      </c>
      <c r="I12" s="41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5" t="str">
        <f>C8</f>
        <v>Summary of Errors</v>
      </c>
      <c r="I17" s="1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2" priority="3" operator="notEqual">
      <formula>0</formula>
    </cfRule>
  </conditionalFormatting>
  <conditionalFormatting sqref="I12">
    <cfRule type="cellIs" dxfId="1" priority="2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43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45" t="s">
        <v>1</v>
      </c>
      <c r="F1" s="13"/>
      <c r="G1" s="13"/>
    </row>
    <row r="2" spans="1:24" ht="18" x14ac:dyDescent="0.25">
      <c r="A2" s="46" t="str">
        <f ca="1">Model_Name</f>
        <v>Chapter 3.6 - SP Rolling Budgets.xlsx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47">
        <v>1</v>
      </c>
      <c r="C7" s="47" t="s">
        <v>23</v>
      </c>
      <c r="D7" s="47"/>
      <c r="E7" s="47"/>
      <c r="F7" s="47"/>
      <c r="G7" s="47"/>
      <c r="H7" s="47"/>
      <c r="I7" s="47"/>
      <c r="J7" s="47"/>
      <c r="K7" s="47"/>
      <c r="L7" s="4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84" t="s">
        <v>24</v>
      </c>
    </row>
    <row r="10" spans="1:24" x14ac:dyDescent="0.2">
      <c r="F10" s="84" t="s">
        <v>25</v>
      </c>
    </row>
    <row r="11" spans="1:24" x14ac:dyDescent="0.2">
      <c r="F11" s="84" t="s">
        <v>0</v>
      </c>
    </row>
    <row r="12" spans="1:24" x14ac:dyDescent="0.2">
      <c r="F12" s="84" t="s">
        <v>122</v>
      </c>
    </row>
    <row r="13" spans="1:24" x14ac:dyDescent="0.2">
      <c r="F13" s="84" t="s">
        <v>123</v>
      </c>
    </row>
    <row r="14" spans="1:24" x14ac:dyDescent="0.2">
      <c r="F14" s="84" t="s">
        <v>97</v>
      </c>
    </row>
    <row r="15" spans="1:24" x14ac:dyDescent="0.2">
      <c r="F15" s="84" t="s">
        <v>124</v>
      </c>
    </row>
    <row r="16" spans="1:24" x14ac:dyDescent="0.2">
      <c r="F16" s="84" t="s">
        <v>121</v>
      </c>
    </row>
    <row r="17" spans="6:6" x14ac:dyDescent="0.2">
      <c r="F17" s="84" t="s">
        <v>64</v>
      </c>
    </row>
    <row r="18" spans="6:6" x14ac:dyDescent="0.2">
      <c r="F18" s="83"/>
    </row>
    <row r="19" spans="6:6" x14ac:dyDescent="0.2">
      <c r="F19" s="83"/>
    </row>
    <row r="20" spans="6:6" x14ac:dyDescent="0.2">
      <c r="F20" s="83"/>
    </row>
    <row r="21" spans="6:6" x14ac:dyDescent="0.2">
      <c r="F21" s="83"/>
    </row>
    <row r="22" spans="6:6" x14ac:dyDescent="0.2">
      <c r="F22" s="83"/>
    </row>
    <row r="23" spans="6:6" x14ac:dyDescent="0.2">
      <c r="F23" s="83"/>
    </row>
    <row r="24" spans="6:6" x14ac:dyDescent="0.2">
      <c r="F24" s="83"/>
    </row>
    <row r="25" spans="6:6" x14ac:dyDescent="0.2">
      <c r="F25" s="83"/>
    </row>
    <row r="26" spans="6:6" x14ac:dyDescent="0.2">
      <c r="F26" s="83"/>
    </row>
    <row r="27" spans="6:6" x14ac:dyDescent="0.2">
      <c r="F27" s="83"/>
    </row>
    <row r="28" spans="6:6" x14ac:dyDescent="0.2">
      <c r="F28" s="83"/>
    </row>
    <row r="29" spans="6:6" x14ac:dyDescent="0.2">
      <c r="F29" s="83"/>
    </row>
    <row r="30" spans="6:6" x14ac:dyDescent="0.2">
      <c r="F30" s="83"/>
    </row>
    <row r="31" spans="6:6" x14ac:dyDescent="0.2">
      <c r="F31" s="83"/>
    </row>
    <row r="32" spans="6:6" x14ac:dyDescent="0.2">
      <c r="F32" s="83"/>
    </row>
    <row r="33" spans="6:6" x14ac:dyDescent="0.2">
      <c r="F33" s="83"/>
    </row>
    <row r="34" spans="6:6" x14ac:dyDescent="0.2">
      <c r="F34" s="83"/>
    </row>
    <row r="35" spans="6:6" x14ac:dyDescent="0.2">
      <c r="F35" s="83"/>
    </row>
    <row r="36" spans="6:6" x14ac:dyDescent="0.2">
      <c r="F36" s="83"/>
    </row>
    <row r="37" spans="6:6" x14ac:dyDescent="0.2">
      <c r="F37" s="83"/>
    </row>
    <row r="38" spans="6:6" x14ac:dyDescent="0.2">
      <c r="F38" s="83"/>
    </row>
    <row r="39" spans="6:6" x14ac:dyDescent="0.2">
      <c r="F39" s="83"/>
    </row>
    <row r="40" spans="6:6" x14ac:dyDescent="0.2">
      <c r="F40" s="83"/>
    </row>
    <row r="41" spans="6:6" x14ac:dyDescent="0.2">
      <c r="F41" s="83"/>
    </row>
    <row r="42" spans="6:6" x14ac:dyDescent="0.2">
      <c r="F42" s="83"/>
    </row>
    <row r="43" spans="6:6" x14ac:dyDescent="0.2">
      <c r="F43" s="83"/>
    </row>
  </sheetData>
  <hyperlinks>
    <hyperlink ref="A3:E3" location="HL_Navigator" tooltip="Go to Navigator (Table of Contents)" display="Navigator" xr:uid="{00000000-0004-0000-0100-000000000000}"/>
    <hyperlink ref="F9" location="HL_1" display="Cover" xr:uid="{398EBDAF-7AB4-49AA-9ACE-8612D1F5D4C2}"/>
    <hyperlink ref="F10" location="HL_3" display="Style Guide" xr:uid="{7D3AAA0D-5342-4D86-94D5-F77E535190B6}"/>
    <hyperlink ref="F11" location="HL_4" display="Model Parameters" xr:uid="{A5957D48-9AE4-4EF9-8D20-7A69A39E34EC}"/>
    <hyperlink ref="F12" location="HL_5" display="Rolling Budgets_Input" xr:uid="{ABE65437-7B85-443E-B98D-81D740CE0BFD}"/>
    <hyperlink ref="F13" location="HL_6" display="Rolling Budgets_Output" xr:uid="{CE282B5E-7944-4068-901C-ACA4BBD88A2B}"/>
    <hyperlink ref="F14" location="HL_7" display="Forecast Data" xr:uid="{86830F07-B992-46DF-B9A8-BF070FAA5D6B}"/>
    <hyperlink ref="F15" location="HL_8" display="Actual Data" xr:uid="{FA6EF584-FFF3-4491-A45E-4E0C090A3AEF}"/>
    <hyperlink ref="F16" location="HL_9" display="Bias and Estimates" xr:uid="{A580B6A3-DE11-4DE0-8AE2-F11AC2994FD5}"/>
    <hyperlink ref="F17" location="HL_10" display="Error Checks" xr:uid="{36BB0013-6B87-4E63-B415-304AED3421F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46" t="str">
        <f ca="1">Model_Name</f>
        <v>Chapter 3.6 - SP Rolling Budgets.xlsx</v>
      </c>
    </row>
    <row r="3" spans="1:13" x14ac:dyDescent="0.2">
      <c r="A3" s="92" t="s">
        <v>1</v>
      </c>
      <c r="B3" s="92"/>
      <c r="C3" s="92"/>
      <c r="D3" s="92"/>
      <c r="E3" s="92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47">
        <f>MAX($B$5:$B5)+1</f>
        <v>1</v>
      </c>
      <c r="C6" s="3" t="s">
        <v>26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95" t="s">
        <v>27</v>
      </c>
      <c r="D8" s="95"/>
      <c r="E8" s="95"/>
      <c r="F8" s="95"/>
      <c r="G8" s="95"/>
      <c r="H8" s="14"/>
      <c r="I8" s="14" t="s">
        <v>28</v>
      </c>
      <c r="J8" s="14"/>
      <c r="K8" s="14" t="s">
        <v>29</v>
      </c>
    </row>
    <row r="9" spans="1:13" outlineLevel="1" x14ac:dyDescent="0.2">
      <c r="C9" s="94"/>
      <c r="D9" s="94"/>
      <c r="E9" s="94"/>
      <c r="F9" s="94"/>
      <c r="G9" s="94"/>
      <c r="H9" s="44"/>
      <c r="I9" s="44"/>
      <c r="J9" s="17"/>
      <c r="K9" s="20"/>
    </row>
    <row r="10" spans="1:13" ht="20.25" outlineLevel="1" x14ac:dyDescent="0.3">
      <c r="C10" s="94" t="s">
        <v>30</v>
      </c>
      <c r="D10" s="94"/>
      <c r="E10" s="94"/>
      <c r="F10" s="94"/>
      <c r="G10" s="94"/>
      <c r="H10" s="15"/>
      <c r="I10" s="16" t="str">
        <f>C10</f>
        <v>Sheet Title</v>
      </c>
      <c r="J10" s="17"/>
      <c r="K10" s="18" t="s">
        <v>30</v>
      </c>
    </row>
    <row r="11" spans="1:13" ht="18" outlineLevel="1" x14ac:dyDescent="0.25">
      <c r="C11" s="94" t="s">
        <v>5</v>
      </c>
      <c r="D11" s="94"/>
      <c r="E11" s="94"/>
      <c r="F11" s="94"/>
      <c r="G11" s="94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94"/>
      <c r="D12" s="94"/>
      <c r="E12" s="94"/>
      <c r="F12" s="94"/>
      <c r="G12" s="94"/>
      <c r="H12" s="15"/>
      <c r="I12" s="15"/>
      <c r="J12" s="17"/>
      <c r="K12" s="20"/>
    </row>
    <row r="13" spans="1:13" ht="16.5" outlineLevel="1" thickBot="1" x14ac:dyDescent="0.3">
      <c r="C13" s="94" t="s">
        <v>31</v>
      </c>
      <c r="D13" s="94"/>
      <c r="E13" s="94"/>
      <c r="F13" s="94"/>
      <c r="G13" s="94"/>
      <c r="H13" s="15"/>
      <c r="I13" s="43" t="str">
        <f>C13</f>
        <v>Header 1</v>
      </c>
      <c r="J13" s="17"/>
      <c r="K13" s="18" t="s">
        <v>31</v>
      </c>
    </row>
    <row r="14" spans="1:13" ht="17.25" outlineLevel="1" thickTop="1" x14ac:dyDescent="0.25">
      <c r="C14" s="94" t="s">
        <v>32</v>
      </c>
      <c r="D14" s="94"/>
      <c r="E14" s="94"/>
      <c r="F14" s="94"/>
      <c r="G14" s="94"/>
      <c r="H14" s="15"/>
      <c r="I14" s="4" t="str">
        <f>C14</f>
        <v>Header 2</v>
      </c>
      <c r="J14" s="17"/>
      <c r="K14" s="18" t="s">
        <v>32</v>
      </c>
    </row>
    <row r="15" spans="1:13" ht="15" outlineLevel="1" x14ac:dyDescent="0.25">
      <c r="C15" s="94" t="s">
        <v>33</v>
      </c>
      <c r="D15" s="94"/>
      <c r="E15" s="94"/>
      <c r="F15" s="94"/>
      <c r="G15" s="94"/>
      <c r="H15" s="15"/>
      <c r="I15" s="21" t="str">
        <f>C15</f>
        <v>Header 3</v>
      </c>
      <c r="J15" s="17"/>
      <c r="K15" s="18" t="s">
        <v>33</v>
      </c>
    </row>
    <row r="16" spans="1:13" ht="15" outlineLevel="1" x14ac:dyDescent="0.25">
      <c r="C16" s="94" t="s">
        <v>34</v>
      </c>
      <c r="D16" s="94"/>
      <c r="E16" s="94"/>
      <c r="F16" s="94"/>
      <c r="G16" s="94"/>
      <c r="H16" s="15"/>
      <c r="I16" s="22" t="str">
        <f>C16</f>
        <v>Header 4</v>
      </c>
      <c r="J16" s="17"/>
      <c r="K16" s="18" t="s">
        <v>34</v>
      </c>
    </row>
    <row r="17" spans="2:14" outlineLevel="1" x14ac:dyDescent="0.2">
      <c r="C17" s="94"/>
      <c r="D17" s="94"/>
      <c r="E17" s="94"/>
      <c r="F17" s="94"/>
      <c r="G17" s="94"/>
      <c r="H17" s="15"/>
      <c r="I17" s="15"/>
      <c r="J17" s="17"/>
      <c r="K17" s="20"/>
    </row>
    <row r="18" spans="2:14" ht="15" outlineLevel="1" x14ac:dyDescent="0.25">
      <c r="C18" s="94" t="s">
        <v>35</v>
      </c>
      <c r="D18" s="94"/>
      <c r="E18" s="94"/>
      <c r="F18" s="94"/>
      <c r="G18" s="94"/>
      <c r="H18" s="15"/>
      <c r="I18" s="23" t="str">
        <f>C18</f>
        <v>Notes</v>
      </c>
      <c r="J18" s="17"/>
      <c r="K18" s="18" t="s">
        <v>35</v>
      </c>
    </row>
    <row r="19" spans="2:14" outlineLevel="1" x14ac:dyDescent="0.2">
      <c r="C19" s="94"/>
      <c r="D19" s="94"/>
      <c r="E19" s="94"/>
      <c r="F19" s="94"/>
      <c r="G19" s="94"/>
      <c r="H19" s="15"/>
      <c r="I19" s="15"/>
      <c r="J19" s="17"/>
      <c r="K19" s="20"/>
      <c r="N19" s="23"/>
    </row>
    <row r="20" spans="2:14" ht="15" outlineLevel="1" x14ac:dyDescent="0.25">
      <c r="C20" s="94" t="s">
        <v>36</v>
      </c>
      <c r="D20" s="94"/>
      <c r="E20" s="94"/>
      <c r="F20" s="94"/>
      <c r="G20" s="94"/>
      <c r="H20" s="15"/>
      <c r="I20" s="24" t="str">
        <f>C20</f>
        <v>Table Heading</v>
      </c>
      <c r="J20" s="17"/>
      <c r="K20" s="18" t="s">
        <v>36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47">
        <f>MAX($B$5:$B22)+1</f>
        <v>2</v>
      </c>
      <c r="C23" s="3" t="s">
        <v>37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96" t="s">
        <v>27</v>
      </c>
      <c r="D25" s="96"/>
      <c r="E25" s="96"/>
      <c r="F25" s="96"/>
      <c r="G25" s="96"/>
      <c r="H25" s="24"/>
      <c r="I25" s="24" t="s">
        <v>28</v>
      </c>
      <c r="J25" s="24"/>
      <c r="K25" s="24" t="s">
        <v>29</v>
      </c>
    </row>
    <row r="26" spans="2:14" ht="15" outlineLevel="1" x14ac:dyDescent="0.25">
      <c r="C26" s="94"/>
      <c r="D26" s="94"/>
      <c r="E26" s="94"/>
      <c r="F26" s="94"/>
      <c r="G26" s="94"/>
      <c r="H26" s="44"/>
      <c r="I26" s="44"/>
      <c r="J26" s="17"/>
      <c r="K26" s="18"/>
    </row>
    <row r="27" spans="2:14" ht="15" outlineLevel="1" x14ac:dyDescent="0.25">
      <c r="C27" s="94" t="s">
        <v>38</v>
      </c>
      <c r="D27" s="94"/>
      <c r="E27" s="94"/>
      <c r="F27" s="94"/>
      <c r="G27" s="94"/>
      <c r="H27" s="15"/>
      <c r="I27" s="25" t="s">
        <v>38</v>
      </c>
      <c r="J27" s="15"/>
      <c r="K27" s="26" t="str">
        <f>C27</f>
        <v>Assumption</v>
      </c>
    </row>
    <row r="28" spans="2:14" ht="15" outlineLevel="1" x14ac:dyDescent="0.25">
      <c r="C28" s="94"/>
      <c r="D28" s="94"/>
      <c r="E28" s="94"/>
      <c r="F28" s="94"/>
      <c r="G28" s="94"/>
      <c r="H28" s="15"/>
      <c r="I28" s="15"/>
      <c r="J28" s="15"/>
      <c r="K28" s="26"/>
    </row>
    <row r="29" spans="2:14" ht="15" outlineLevel="1" x14ac:dyDescent="0.25">
      <c r="C29" s="94" t="s">
        <v>39</v>
      </c>
      <c r="D29" s="94"/>
      <c r="E29" s="94"/>
      <c r="F29" s="94"/>
      <c r="G29" s="94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94"/>
      <c r="D30" s="94"/>
      <c r="E30" s="94"/>
      <c r="F30" s="94"/>
      <c r="G30" s="94"/>
      <c r="H30" s="15"/>
      <c r="I30" s="15"/>
      <c r="J30" s="15"/>
      <c r="K30" s="26"/>
    </row>
    <row r="31" spans="2:14" ht="15" outlineLevel="1" x14ac:dyDescent="0.25">
      <c r="C31" s="93" t="s">
        <v>40</v>
      </c>
      <c r="D31" s="93"/>
      <c r="E31" s="93"/>
      <c r="F31" s="93"/>
      <c r="G31" s="93"/>
      <c r="I31" s="28"/>
      <c r="K31" s="26" t="str">
        <f>C31</f>
        <v>Empty</v>
      </c>
    </row>
    <row r="32" spans="2:14" ht="15" outlineLevel="1" x14ac:dyDescent="0.25">
      <c r="C32" s="93"/>
      <c r="D32" s="93"/>
      <c r="E32" s="93"/>
      <c r="F32" s="93"/>
      <c r="G32" s="93"/>
      <c r="K32" s="26"/>
    </row>
    <row r="33" spans="3:11" ht="15" outlineLevel="1" x14ac:dyDescent="0.25">
      <c r="C33" t="s">
        <v>41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93" t="s">
        <v>42</v>
      </c>
      <c r="D35" s="93"/>
      <c r="E35" s="93"/>
      <c r="F35" s="93"/>
      <c r="G35" s="93"/>
      <c r="I35" s="12" t="s">
        <v>42</v>
      </c>
      <c r="K35" s="26" t="str">
        <f>C35</f>
        <v>Hyperlink</v>
      </c>
    </row>
    <row r="36" spans="3:11" ht="15" outlineLevel="1" x14ac:dyDescent="0.25">
      <c r="C36" s="93"/>
      <c r="D36" s="93"/>
      <c r="E36" s="93"/>
      <c r="F36" s="93"/>
      <c r="G36" s="93"/>
      <c r="K36" s="26"/>
    </row>
    <row r="37" spans="3:11" ht="15" outlineLevel="1" x14ac:dyDescent="0.25">
      <c r="C37" s="93" t="s">
        <v>43</v>
      </c>
      <c r="D37" s="93"/>
      <c r="E37" s="93"/>
      <c r="F37" s="93"/>
      <c r="G37" s="93"/>
      <c r="I37" s="30" t="str">
        <f>'Error Checks'!E12</f>
        <v>Example</v>
      </c>
      <c r="K37" s="26" t="str">
        <f>C37</f>
        <v>Internal Reference</v>
      </c>
    </row>
    <row r="38" spans="3:11" ht="15" outlineLevel="1" x14ac:dyDescent="0.25">
      <c r="C38" s="93"/>
      <c r="D38" s="93"/>
      <c r="E38" s="93"/>
      <c r="F38" s="93"/>
      <c r="G38" s="93"/>
      <c r="K38" s="26"/>
    </row>
    <row r="39" spans="3:11" ht="15" outlineLevel="1" x14ac:dyDescent="0.25">
      <c r="C39" s="93" t="s">
        <v>44</v>
      </c>
      <c r="D39" s="93"/>
      <c r="E39" s="93"/>
      <c r="F39" s="93"/>
      <c r="G39" s="93"/>
      <c r="I39" s="31">
        <v>77</v>
      </c>
      <c r="K39" s="26" t="s">
        <v>45</v>
      </c>
    </row>
    <row r="40" spans="3:11" ht="15" outlineLevel="1" x14ac:dyDescent="0.25">
      <c r="C40" s="93"/>
      <c r="D40" s="93"/>
      <c r="E40" s="93"/>
      <c r="F40" s="93"/>
      <c r="G40" s="93"/>
      <c r="K40" s="26"/>
    </row>
    <row r="41" spans="3:11" ht="15" outlineLevel="1" x14ac:dyDescent="0.25">
      <c r="C41" s="93" t="s">
        <v>46</v>
      </c>
      <c r="D41" s="93"/>
      <c r="E41" s="93"/>
      <c r="F41" s="93"/>
      <c r="G41" s="93"/>
      <c r="I41" s="32">
        <f>I39</f>
        <v>77</v>
      </c>
      <c r="K41" s="26" t="str">
        <f>C41</f>
        <v>Line Total</v>
      </c>
    </row>
    <row r="42" spans="3:11" ht="15" outlineLevel="1" x14ac:dyDescent="0.25">
      <c r="C42" s="93"/>
      <c r="D42" s="93"/>
      <c r="E42" s="93"/>
      <c r="F42" s="93"/>
      <c r="G42" s="93"/>
      <c r="K42" s="26"/>
    </row>
    <row r="43" spans="3:11" ht="15" outlineLevel="1" x14ac:dyDescent="0.25">
      <c r="C43" s="93" t="s">
        <v>47</v>
      </c>
      <c r="D43" s="93"/>
      <c r="E43" s="93"/>
      <c r="F43" s="93"/>
      <c r="G43" s="93"/>
      <c r="I43" s="33">
        <v>365</v>
      </c>
      <c r="K43" s="26" t="str">
        <f>C43</f>
        <v>Parameter</v>
      </c>
    </row>
    <row r="44" spans="3:11" ht="15" outlineLevel="1" x14ac:dyDescent="0.25">
      <c r="C44" s="93"/>
      <c r="D44" s="93"/>
      <c r="E44" s="93"/>
      <c r="F44" s="93"/>
      <c r="G44" s="93"/>
      <c r="K44" s="26"/>
    </row>
    <row r="45" spans="3:11" ht="15" outlineLevel="1" x14ac:dyDescent="0.25">
      <c r="C45" s="93" t="s">
        <v>48</v>
      </c>
      <c r="D45" s="93"/>
      <c r="E45" s="93"/>
      <c r="F45" s="93"/>
      <c r="G45" s="93"/>
      <c r="I45" s="34" t="s">
        <v>49</v>
      </c>
      <c r="K45" s="26" t="str">
        <f>C45</f>
        <v>Range Name Description</v>
      </c>
    </row>
    <row r="46" spans="3:11" ht="15" outlineLevel="1" x14ac:dyDescent="0.25">
      <c r="C46" s="93"/>
      <c r="D46" s="93"/>
      <c r="E46" s="93"/>
      <c r="F46" s="93"/>
      <c r="G46" s="93"/>
      <c r="K46" s="26"/>
    </row>
    <row r="47" spans="3:11" ht="15" outlineLevel="1" x14ac:dyDescent="0.25">
      <c r="C47" s="93" t="s">
        <v>50</v>
      </c>
      <c r="D47" s="93"/>
      <c r="E47" s="93"/>
      <c r="F47" s="93"/>
      <c r="G47" s="93"/>
      <c r="I47" s="35">
        <f>ROW(C47)</f>
        <v>47</v>
      </c>
      <c r="K47" s="26" t="s">
        <v>51</v>
      </c>
    </row>
    <row r="48" spans="3:11" ht="15" outlineLevel="1" x14ac:dyDescent="0.25">
      <c r="C48" s="93"/>
      <c r="D48" s="93"/>
      <c r="E48" s="93"/>
      <c r="F48" s="93"/>
      <c r="G48" s="93"/>
      <c r="K48" s="26"/>
    </row>
    <row r="49" spans="2:13" ht="15" outlineLevel="1" x14ac:dyDescent="0.25">
      <c r="C49" s="93" t="s">
        <v>52</v>
      </c>
      <c r="D49" s="93"/>
      <c r="E49" s="93"/>
      <c r="F49" s="93"/>
      <c r="G49" s="93"/>
      <c r="I49" s="36">
        <f>I41</f>
        <v>77</v>
      </c>
      <c r="K49" s="26" t="str">
        <f>C49</f>
        <v>Row Summary</v>
      </c>
    </row>
    <row r="50" spans="2:13" ht="15" outlineLevel="1" x14ac:dyDescent="0.25">
      <c r="C50" s="93"/>
      <c r="D50" s="93"/>
      <c r="E50" s="93"/>
      <c r="F50" s="93"/>
      <c r="G50" s="93"/>
      <c r="K50" s="26"/>
    </row>
    <row r="51" spans="2:13" ht="15" outlineLevel="1" x14ac:dyDescent="0.25">
      <c r="C51" s="93" t="s">
        <v>53</v>
      </c>
      <c r="D51" s="93"/>
      <c r="E51" s="93"/>
      <c r="F51" s="93"/>
      <c r="G51" s="93"/>
      <c r="I51" s="37" t="s">
        <v>68</v>
      </c>
      <c r="K51" s="26" t="str">
        <f>C51</f>
        <v>Units</v>
      </c>
    </row>
    <row r="52" spans="2:13" ht="15" outlineLevel="1" x14ac:dyDescent="0.25">
      <c r="C52" s="93"/>
      <c r="D52" s="93"/>
      <c r="E52" s="93"/>
      <c r="F52" s="93"/>
      <c r="G52" s="93"/>
      <c r="K52" s="26"/>
    </row>
    <row r="53" spans="2:13" ht="15" outlineLevel="1" x14ac:dyDescent="0.25">
      <c r="C53" s="93" t="s">
        <v>54</v>
      </c>
      <c r="D53" s="93"/>
      <c r="E53" s="93"/>
      <c r="F53" s="93"/>
      <c r="G53" s="93"/>
      <c r="I53" s="38"/>
      <c r="K53" s="26" t="str">
        <f>C53</f>
        <v>WIP</v>
      </c>
    </row>
    <row r="54" spans="2:13" ht="15" outlineLevel="1" x14ac:dyDescent="0.25">
      <c r="C54" s="93"/>
      <c r="D54" s="93"/>
      <c r="E54" s="93"/>
      <c r="F54" s="93"/>
      <c r="G54" s="93"/>
      <c r="K54" s="26"/>
    </row>
    <row r="55" spans="2:13" outlineLevel="1" x14ac:dyDescent="0.2">
      <c r="C55" s="93"/>
      <c r="D55" s="93"/>
      <c r="E55" s="93"/>
      <c r="F55" s="93"/>
      <c r="G55" s="93"/>
    </row>
    <row r="56" spans="2:13" ht="16.5" thickBot="1" x14ac:dyDescent="0.3">
      <c r="B56" s="47">
        <f>MAX($B$5:$B55)+1</f>
        <v>3</v>
      </c>
      <c r="C56" s="3" t="s">
        <v>55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95" t="s">
        <v>27</v>
      </c>
      <c r="D58" s="95"/>
      <c r="E58" s="95"/>
      <c r="F58" s="95"/>
      <c r="G58" s="95"/>
      <c r="H58" s="14"/>
      <c r="I58" s="14" t="s">
        <v>28</v>
      </c>
      <c r="J58" s="14"/>
      <c r="K58" s="14" t="s">
        <v>29</v>
      </c>
    </row>
    <row r="59" spans="2:13" outlineLevel="1" x14ac:dyDescent="0.2"/>
    <row r="60" spans="2:13" ht="15" outlineLevel="1" x14ac:dyDescent="0.25">
      <c r="C60" s="93" t="s">
        <v>56</v>
      </c>
      <c r="D60" s="93"/>
      <c r="E60" s="93"/>
      <c r="F60" s="93"/>
      <c r="G60" s="93"/>
      <c r="I60" s="49">
        <v>123456.789</v>
      </c>
      <c r="K60" s="26" t="str">
        <f t="shared" ref="K60:K66" si="0">C60</f>
        <v>Comma</v>
      </c>
    </row>
    <row r="61" spans="2:13" ht="15" outlineLevel="1" x14ac:dyDescent="0.25">
      <c r="C61" s="93"/>
      <c r="D61" s="93"/>
      <c r="E61" s="93"/>
      <c r="F61" s="93"/>
      <c r="G61" s="93"/>
      <c r="K61" s="26"/>
    </row>
    <row r="62" spans="2:13" ht="15" outlineLevel="1" x14ac:dyDescent="0.25">
      <c r="C62" s="93" t="s">
        <v>57</v>
      </c>
      <c r="D62" s="93"/>
      <c r="E62" s="93"/>
      <c r="F62" s="93"/>
      <c r="G62" s="93"/>
      <c r="I62" s="48">
        <v>-123456.789</v>
      </c>
      <c r="K62" s="26" t="str">
        <f t="shared" si="0"/>
        <v>Comma [0]</v>
      </c>
    </row>
    <row r="63" spans="2:13" ht="15" outlineLevel="1" x14ac:dyDescent="0.25">
      <c r="C63" s="93"/>
      <c r="D63" s="93"/>
      <c r="E63" s="93"/>
      <c r="F63" s="93"/>
      <c r="G63" s="93"/>
      <c r="K63" s="26"/>
    </row>
    <row r="64" spans="2:13" ht="15" outlineLevel="1" x14ac:dyDescent="0.25">
      <c r="C64" s="93" t="s">
        <v>58</v>
      </c>
      <c r="D64" s="93"/>
      <c r="E64" s="93"/>
      <c r="F64" s="93"/>
      <c r="G64" s="93"/>
      <c r="I64" s="50">
        <v>123456.789</v>
      </c>
      <c r="K64" s="26" t="str">
        <f t="shared" si="0"/>
        <v>Currency</v>
      </c>
    </row>
    <row r="65" spans="3:11" ht="15" outlineLevel="1" x14ac:dyDescent="0.25">
      <c r="C65" s="93"/>
      <c r="D65" s="93"/>
      <c r="E65" s="93"/>
      <c r="F65" s="93"/>
      <c r="G65" s="93"/>
      <c r="K65" s="26"/>
    </row>
    <row r="66" spans="3:11" ht="15" outlineLevel="1" x14ac:dyDescent="0.25">
      <c r="C66" s="93" t="s">
        <v>59</v>
      </c>
      <c r="D66" s="93"/>
      <c r="E66" s="93"/>
      <c r="F66" s="93"/>
      <c r="G66" s="93"/>
      <c r="I66" s="51">
        <v>123456.789</v>
      </c>
      <c r="K66" s="26" t="str">
        <f t="shared" si="0"/>
        <v>Currency [0]</v>
      </c>
    </row>
    <row r="67" spans="3:11" ht="15" outlineLevel="1" x14ac:dyDescent="0.25">
      <c r="C67" s="93"/>
      <c r="D67" s="93"/>
      <c r="E67" s="93"/>
      <c r="F67" s="93"/>
      <c r="G67" s="93"/>
      <c r="K67" s="26"/>
    </row>
    <row r="68" spans="3:11" ht="15" outlineLevel="1" x14ac:dyDescent="0.25">
      <c r="C68" s="94" t="s">
        <v>60</v>
      </c>
      <c r="D68" s="94"/>
      <c r="E68" s="94"/>
      <c r="F68" s="94"/>
      <c r="G68" s="94"/>
      <c r="H68" s="15"/>
      <c r="I68" s="52">
        <f ca="1">TODAY()</f>
        <v>43980</v>
      </c>
      <c r="J68" s="15"/>
      <c r="K68" s="26" t="str">
        <f>C68</f>
        <v>Date</v>
      </c>
    </row>
    <row r="69" spans="3:11" ht="15" outlineLevel="1" x14ac:dyDescent="0.25">
      <c r="C69" s="94"/>
      <c r="D69" s="94"/>
      <c r="E69" s="94"/>
      <c r="F69" s="94"/>
      <c r="G69" s="94"/>
      <c r="H69" s="15"/>
      <c r="I69" s="15"/>
      <c r="J69" s="15"/>
      <c r="K69" s="26"/>
    </row>
    <row r="70" spans="3:11" ht="15" outlineLevel="1" x14ac:dyDescent="0.25">
      <c r="C70" s="94" t="s">
        <v>61</v>
      </c>
      <c r="D70" s="94"/>
      <c r="E70" s="94"/>
      <c r="F70" s="94"/>
      <c r="G70" s="94"/>
      <c r="H70" s="15"/>
      <c r="I70" s="53">
        <f ca="1">TODAY()</f>
        <v>43980</v>
      </c>
      <c r="J70" s="15"/>
      <c r="K70" s="26" t="str">
        <f>C70</f>
        <v>Date Heading</v>
      </c>
    </row>
    <row r="71" spans="3:11" ht="15" outlineLevel="1" x14ac:dyDescent="0.25">
      <c r="C71" s="93"/>
      <c r="D71" s="93"/>
      <c r="E71" s="93"/>
      <c r="F71" s="93"/>
      <c r="G71" s="93"/>
      <c r="K71" s="26"/>
    </row>
    <row r="72" spans="3:11" ht="15" outlineLevel="1" x14ac:dyDescent="0.25">
      <c r="C72" s="93" t="s">
        <v>62</v>
      </c>
      <c r="D72" s="93"/>
      <c r="E72" s="93"/>
      <c r="F72" s="93"/>
      <c r="G72" s="93"/>
      <c r="I72" s="39">
        <v>-123456.789</v>
      </c>
      <c r="K72" s="26" t="str">
        <f>C72</f>
        <v>Numbers 0</v>
      </c>
    </row>
    <row r="73" spans="3:11" ht="15" outlineLevel="1" x14ac:dyDescent="0.25">
      <c r="C73" s="93"/>
      <c r="D73" s="93"/>
      <c r="E73" s="93"/>
      <c r="F73" s="93"/>
      <c r="G73" s="93"/>
      <c r="K73" s="26"/>
    </row>
    <row r="74" spans="3:11" ht="15" outlineLevel="1" x14ac:dyDescent="0.25">
      <c r="C74" s="93" t="s">
        <v>63</v>
      </c>
      <c r="D74" s="93"/>
      <c r="E74" s="93"/>
      <c r="F74" s="93"/>
      <c r="G74" s="93"/>
      <c r="I74" s="40">
        <v>0.5</v>
      </c>
      <c r="K74" s="26" t="str">
        <f>C74</f>
        <v>Percent</v>
      </c>
    </row>
    <row r="75" spans="3:11" outlineLevel="1" x14ac:dyDescent="0.2">
      <c r="C75" s="93"/>
      <c r="D75" s="93"/>
      <c r="E75" s="93"/>
      <c r="F75" s="93"/>
      <c r="G75" s="93"/>
    </row>
    <row r="76" spans="3:11" outlineLevel="1" x14ac:dyDescent="0.2">
      <c r="C76" s="93"/>
      <c r="D76" s="93"/>
      <c r="E76" s="93"/>
      <c r="F76" s="93"/>
      <c r="G76" s="93"/>
    </row>
    <row r="77" spans="3:11" x14ac:dyDescent="0.2">
      <c r="C77" s="93"/>
      <c r="D77" s="93"/>
      <c r="E77" s="93"/>
      <c r="F77" s="93"/>
      <c r="G77" s="93"/>
    </row>
    <row r="78" spans="3:11" x14ac:dyDescent="0.2">
      <c r="C78" s="93"/>
      <c r="D78" s="93"/>
      <c r="E78" s="93"/>
      <c r="F78" s="93"/>
      <c r="G78" s="93"/>
    </row>
    <row r="79" spans="3:11" x14ac:dyDescent="0.2">
      <c r="C79" s="93"/>
      <c r="D79" s="93"/>
      <c r="E79" s="93"/>
      <c r="F79" s="93"/>
      <c r="G79" s="93"/>
    </row>
    <row r="80" spans="3:11" x14ac:dyDescent="0.2">
      <c r="C80" s="93"/>
      <c r="D80" s="93"/>
      <c r="E80" s="93"/>
      <c r="F80" s="93"/>
      <c r="G80" s="93"/>
    </row>
    <row r="81" spans="3:7" x14ac:dyDescent="0.2">
      <c r="C81" s="93"/>
      <c r="D81" s="93"/>
      <c r="E81" s="93"/>
      <c r="F81" s="93"/>
      <c r="G81" s="93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11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Model Parameters</v>
      </c>
      <c r="J1" s="92"/>
      <c r="K1" s="92"/>
    </row>
    <row r="2" spans="1:18" ht="18" x14ac:dyDescent="0.25">
      <c r="A2" s="46" t="str">
        <f ca="1">Model_Name</f>
        <v>Chapter 3.6 - SP Rolling Budgets.xlsx</v>
      </c>
    </row>
    <row r="3" spans="1:18" x14ac:dyDescent="0.2">
      <c r="A3" s="92" t="s">
        <v>1</v>
      </c>
      <c r="B3" s="92"/>
      <c r="C3" s="92"/>
      <c r="D3" s="92"/>
      <c r="E3" s="92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7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97" t="str">
        <f ca="1">IF(ISERROR(OR(FIND("[",CELL("filename",A1)),FIND("]",CELL("filename",A1)))),"",MID(CELL("filename",A1),FIND("[",CELL("filename",A1))+1,FIND("]",CELL("filename",A1))-FIND("[",CELL("filename",A1))-1))</f>
        <v>Chapter 3.6 - SP Rolling Budgets.xlsx</v>
      </c>
      <c r="H11" s="98"/>
      <c r="I11" s="98"/>
      <c r="J11" s="98"/>
      <c r="K11" s="98"/>
      <c r="L11" s="98"/>
      <c r="M11" s="98"/>
      <c r="N11" s="99"/>
    </row>
    <row r="12" spans="1:18" outlineLevel="1" x14ac:dyDescent="0.2">
      <c r="E12" t="s">
        <v>6</v>
      </c>
      <c r="G12" s="100" t="s">
        <v>70</v>
      </c>
      <c r="H12" s="100"/>
      <c r="I12" s="100"/>
      <c r="J12" s="100"/>
      <c r="K12" s="100"/>
      <c r="L12" s="100"/>
      <c r="M12" s="100"/>
      <c r="N12" s="100"/>
    </row>
    <row r="13" spans="1:18" outlineLevel="1" x14ac:dyDescent="0.2"/>
    <row r="14" spans="1:18" outlineLevel="1" x14ac:dyDescent="0.2"/>
    <row r="15" spans="1:18" ht="16.5" thickBot="1" x14ac:dyDescent="0.3">
      <c r="B15" s="47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10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BF0E-93C7-4B91-BE11-2BC371FD1FB1}">
  <sheetPr codeName="Sheet5"/>
  <dimension ref="A1:AT39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4" width="3.7109375" customWidth="1"/>
    <col min="5" max="5" width="13.7109375" customWidth="1"/>
  </cols>
  <sheetData>
    <row r="1" spans="1:17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Input</v>
      </c>
      <c r="B1" s="59"/>
      <c r="C1" s="59"/>
      <c r="D1" s="59"/>
      <c r="E1" s="59"/>
      <c r="F1" s="59"/>
      <c r="G1" s="59"/>
    </row>
    <row r="2" spans="1:17" ht="18" x14ac:dyDescent="0.25">
      <c r="A2" s="46" t="str">
        <f ca="1">Model_Name</f>
        <v>Chapter 3.6 - SP Rolling Budgets.xlsx</v>
      </c>
      <c r="B2" s="59"/>
      <c r="C2" s="59"/>
      <c r="D2" s="59"/>
      <c r="E2" s="59"/>
      <c r="F2" s="59"/>
      <c r="G2" s="59"/>
    </row>
    <row r="3" spans="1:17" x14ac:dyDescent="0.2">
      <c r="A3" s="92" t="s">
        <v>1</v>
      </c>
      <c r="B3" s="92"/>
      <c r="C3" s="92"/>
      <c r="D3" s="92"/>
      <c r="E3" s="92"/>
      <c r="F3" s="59"/>
      <c r="G3" s="59"/>
    </row>
    <row r="4" spans="1:17" ht="14.25" x14ac:dyDescent="0.2">
      <c r="A4" s="59"/>
      <c r="B4" s="59" t="s">
        <v>2</v>
      </c>
      <c r="C4" s="59"/>
      <c r="D4" s="59"/>
      <c r="E4" s="59"/>
      <c r="F4" s="1">
        <f>Overall_Error_Check</f>
        <v>0</v>
      </c>
      <c r="G4" s="59"/>
    </row>
    <row r="7" spans="1:17" ht="16.5" x14ac:dyDescent="0.25">
      <c r="B7" s="55" t="s">
        <v>84</v>
      </c>
    </row>
    <row r="9" spans="1:17" s="85" customFormat="1" x14ac:dyDescent="0.2"/>
    <row r="10" spans="1:17" s="85" customFormat="1" x14ac:dyDescent="0.2">
      <c r="E10" s="57" t="s">
        <v>125</v>
      </c>
      <c r="F10" s="60">
        <v>1</v>
      </c>
      <c r="G10" s="60">
        <f t="shared" ref="G10:Q10" si="0">F10+1</f>
        <v>2</v>
      </c>
      <c r="H10" s="60">
        <f t="shared" si="0"/>
        <v>3</v>
      </c>
      <c r="I10" s="60">
        <f t="shared" si="0"/>
        <v>4</v>
      </c>
      <c r="J10" s="60">
        <f t="shared" si="0"/>
        <v>5</v>
      </c>
      <c r="K10" s="60">
        <f t="shared" si="0"/>
        <v>6</v>
      </c>
      <c r="L10" s="60">
        <f t="shared" si="0"/>
        <v>7</v>
      </c>
      <c r="M10" s="60">
        <f t="shared" si="0"/>
        <v>8</v>
      </c>
      <c r="N10" s="60">
        <f t="shared" si="0"/>
        <v>9</v>
      </c>
      <c r="O10" s="60">
        <f t="shared" si="0"/>
        <v>10</v>
      </c>
      <c r="P10" s="60">
        <f t="shared" si="0"/>
        <v>11</v>
      </c>
      <c r="Q10" s="60">
        <f t="shared" si="0"/>
        <v>12</v>
      </c>
    </row>
    <row r="11" spans="1:17" s="85" customFormat="1" x14ac:dyDescent="0.2">
      <c r="E11" s="57" t="s">
        <v>126</v>
      </c>
      <c r="F11" s="87">
        <v>43831</v>
      </c>
      <c r="G11" s="87">
        <v>43862</v>
      </c>
      <c r="H11" s="87">
        <v>43891</v>
      </c>
      <c r="I11" s="87">
        <v>43922</v>
      </c>
      <c r="J11" s="87">
        <v>43952</v>
      </c>
      <c r="K11" s="87">
        <v>43983</v>
      </c>
      <c r="L11" s="87">
        <v>44013</v>
      </c>
      <c r="M11" s="87">
        <v>44044</v>
      </c>
      <c r="N11" s="87">
        <v>44075</v>
      </c>
      <c r="O11" s="87">
        <v>44105</v>
      </c>
      <c r="P11" s="87">
        <v>44136</v>
      </c>
      <c r="Q11" s="87">
        <v>44166</v>
      </c>
    </row>
    <row r="12" spans="1:17" s="85" customFormat="1" x14ac:dyDescent="0.2"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s="85" customFormat="1" x14ac:dyDescent="0.2">
      <c r="E13" t="s">
        <v>75</v>
      </c>
      <c r="F13" s="63">
        <v>100</v>
      </c>
      <c r="G13" s="63">
        <v>200</v>
      </c>
      <c r="H13" s="63">
        <v>300</v>
      </c>
      <c r="I13" s="63">
        <v>400</v>
      </c>
      <c r="J13" s="63">
        <v>500</v>
      </c>
      <c r="K13" s="63">
        <v>600</v>
      </c>
      <c r="L13" s="63">
        <v>700</v>
      </c>
      <c r="M13" s="63">
        <v>800</v>
      </c>
      <c r="N13" s="63">
        <v>900</v>
      </c>
      <c r="O13" s="63">
        <v>1000</v>
      </c>
      <c r="P13" s="63">
        <v>1100</v>
      </c>
      <c r="Q13" s="63">
        <v>1200</v>
      </c>
    </row>
    <row r="14" spans="1:17" s="85" customFormat="1" x14ac:dyDescent="0.2"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s="85" customFormat="1" x14ac:dyDescent="0.2">
      <c r="E15" t="s">
        <v>79</v>
      </c>
      <c r="F15" s="86">
        <v>0.1</v>
      </c>
      <c r="G15" s="86">
        <v>0.15</v>
      </c>
      <c r="H15" s="86">
        <v>0.2</v>
      </c>
      <c r="I15" s="86">
        <v>0.25</v>
      </c>
      <c r="J15" s="86">
        <v>0.3</v>
      </c>
      <c r="K15" s="86">
        <v>0.35</v>
      </c>
      <c r="L15" s="86">
        <v>0.4</v>
      </c>
      <c r="M15" s="86">
        <v>0.45</v>
      </c>
      <c r="N15" s="86">
        <v>0.5</v>
      </c>
      <c r="O15" s="86">
        <v>0.55000000000000004</v>
      </c>
      <c r="P15" s="86">
        <v>0.6</v>
      </c>
      <c r="Q15" s="86">
        <v>0.65</v>
      </c>
    </row>
    <row r="16" spans="1:17" s="85" customFormat="1" x14ac:dyDescent="0.2"/>
    <row r="17" spans="3:46" s="85" customFormat="1" x14ac:dyDescent="0.2"/>
    <row r="18" spans="3:46" ht="15" x14ac:dyDescent="0.25">
      <c r="C18" s="5" t="s">
        <v>76</v>
      </c>
    </row>
    <row r="21" spans="3:46" x14ac:dyDescent="0.2">
      <c r="E21" s="57" t="s">
        <v>77</v>
      </c>
    </row>
    <row r="23" spans="3:46" x14ac:dyDescent="0.2">
      <c r="F23" t="str">
        <f>E21</f>
        <v>Rolling Budget Start Date</v>
      </c>
      <c r="I23" s="62">
        <v>43982</v>
      </c>
    </row>
    <row r="26" spans="3:46" x14ac:dyDescent="0.2">
      <c r="E26" s="57" t="s">
        <v>78</v>
      </c>
    </row>
    <row r="27" spans="3:46" x14ac:dyDescent="0.2">
      <c r="I27" s="61">
        <f ca="1">EOMONTH(TODAY(),0)</f>
        <v>43982</v>
      </c>
      <c r="J27" s="61">
        <f ca="1">EOMONTH(I27,1)</f>
        <v>44012</v>
      </c>
      <c r="K27" s="61">
        <f t="shared" ref="K27:AT27" ca="1" si="1">EOMONTH(J27,1)</f>
        <v>44043</v>
      </c>
      <c r="L27" s="61">
        <f t="shared" ca="1" si="1"/>
        <v>44074</v>
      </c>
      <c r="M27" s="61">
        <f t="shared" ca="1" si="1"/>
        <v>44104</v>
      </c>
      <c r="N27" s="61">
        <f t="shared" ca="1" si="1"/>
        <v>44135</v>
      </c>
      <c r="O27" s="61">
        <f t="shared" ca="1" si="1"/>
        <v>44165</v>
      </c>
      <c r="P27" s="61">
        <f t="shared" ca="1" si="1"/>
        <v>44196</v>
      </c>
      <c r="Q27" s="61">
        <f t="shared" ca="1" si="1"/>
        <v>44227</v>
      </c>
      <c r="R27" s="61">
        <f t="shared" ca="1" si="1"/>
        <v>44255</v>
      </c>
      <c r="S27" s="61">
        <f t="shared" ca="1" si="1"/>
        <v>44286</v>
      </c>
      <c r="T27" s="61">
        <f t="shared" ca="1" si="1"/>
        <v>44316</v>
      </c>
      <c r="U27" s="61">
        <f t="shared" ca="1" si="1"/>
        <v>44347</v>
      </c>
      <c r="V27" s="61">
        <f t="shared" ca="1" si="1"/>
        <v>44377</v>
      </c>
      <c r="W27" s="61">
        <f t="shared" ca="1" si="1"/>
        <v>44408</v>
      </c>
      <c r="X27" s="61">
        <f t="shared" ca="1" si="1"/>
        <v>44439</v>
      </c>
      <c r="Y27" s="61">
        <f t="shared" ca="1" si="1"/>
        <v>44469</v>
      </c>
      <c r="Z27" s="61">
        <f t="shared" ca="1" si="1"/>
        <v>44500</v>
      </c>
      <c r="AA27" s="61">
        <f t="shared" ca="1" si="1"/>
        <v>44530</v>
      </c>
      <c r="AB27" s="61">
        <f t="shared" ca="1" si="1"/>
        <v>44561</v>
      </c>
      <c r="AC27" s="61">
        <f t="shared" ca="1" si="1"/>
        <v>44592</v>
      </c>
      <c r="AD27" s="61">
        <f t="shared" ca="1" si="1"/>
        <v>44620</v>
      </c>
      <c r="AE27" s="61">
        <f t="shared" ca="1" si="1"/>
        <v>44651</v>
      </c>
      <c r="AF27" s="61">
        <f t="shared" ca="1" si="1"/>
        <v>44681</v>
      </c>
      <c r="AG27" s="61">
        <f t="shared" ca="1" si="1"/>
        <v>44712</v>
      </c>
      <c r="AH27" s="61">
        <f t="shared" ca="1" si="1"/>
        <v>44742</v>
      </c>
      <c r="AI27" s="61">
        <f t="shared" ca="1" si="1"/>
        <v>44773</v>
      </c>
      <c r="AJ27" s="61">
        <f t="shared" ca="1" si="1"/>
        <v>44804</v>
      </c>
      <c r="AK27" s="61">
        <f t="shared" ca="1" si="1"/>
        <v>44834</v>
      </c>
      <c r="AL27" s="61">
        <f t="shared" ca="1" si="1"/>
        <v>44865</v>
      </c>
      <c r="AM27" s="61">
        <f t="shared" ca="1" si="1"/>
        <v>44895</v>
      </c>
      <c r="AN27" s="61">
        <f t="shared" ca="1" si="1"/>
        <v>44926</v>
      </c>
      <c r="AO27" s="61">
        <f t="shared" ca="1" si="1"/>
        <v>44957</v>
      </c>
      <c r="AP27" s="61">
        <f t="shared" ca="1" si="1"/>
        <v>44985</v>
      </c>
      <c r="AQ27" s="61">
        <f t="shared" ca="1" si="1"/>
        <v>45016</v>
      </c>
      <c r="AR27" s="61">
        <f t="shared" ca="1" si="1"/>
        <v>45046</v>
      </c>
      <c r="AS27" s="61">
        <f t="shared" ca="1" si="1"/>
        <v>45077</v>
      </c>
      <c r="AT27" s="61">
        <f t="shared" ca="1" si="1"/>
        <v>45107</v>
      </c>
    </row>
    <row r="28" spans="3:46" x14ac:dyDescent="0.2">
      <c r="F28" t="s">
        <v>75</v>
      </c>
      <c r="I28" s="63">
        <v>100</v>
      </c>
      <c r="J28" s="63">
        <v>200</v>
      </c>
      <c r="K28" s="63">
        <v>300</v>
      </c>
      <c r="L28" s="63">
        <v>400</v>
      </c>
      <c r="M28" s="63">
        <v>500</v>
      </c>
      <c r="N28" s="63">
        <v>600</v>
      </c>
      <c r="O28" s="63">
        <v>700</v>
      </c>
      <c r="P28" s="63">
        <v>800</v>
      </c>
      <c r="Q28" s="63">
        <v>900</v>
      </c>
      <c r="R28" s="63">
        <v>1000</v>
      </c>
      <c r="S28" s="63">
        <v>1100</v>
      </c>
      <c r="T28" s="63">
        <v>1200</v>
      </c>
      <c r="U28" s="63">
        <v>1300</v>
      </c>
      <c r="V28" s="63">
        <v>1400</v>
      </c>
      <c r="W28" s="63">
        <v>1500</v>
      </c>
      <c r="X28" s="63">
        <v>1600</v>
      </c>
      <c r="Y28" s="63">
        <v>1700</v>
      </c>
      <c r="Z28" s="63">
        <v>1800</v>
      </c>
      <c r="AA28" s="63">
        <v>1900</v>
      </c>
      <c r="AB28" s="63">
        <v>2000</v>
      </c>
      <c r="AC28" s="63">
        <v>2100</v>
      </c>
      <c r="AD28" s="63">
        <v>2200</v>
      </c>
      <c r="AE28" s="63">
        <v>2300</v>
      </c>
      <c r="AF28" s="63">
        <v>2400</v>
      </c>
      <c r="AG28" s="63">
        <v>2500</v>
      </c>
      <c r="AH28" s="63">
        <v>2600</v>
      </c>
      <c r="AI28" s="63">
        <v>2700</v>
      </c>
      <c r="AJ28" s="63">
        <v>2800</v>
      </c>
      <c r="AK28" s="63">
        <v>2900</v>
      </c>
      <c r="AL28" s="63">
        <v>3000</v>
      </c>
      <c r="AM28" s="63">
        <v>3100</v>
      </c>
      <c r="AN28" s="63">
        <v>3200</v>
      </c>
      <c r="AO28" s="63">
        <v>3300</v>
      </c>
      <c r="AP28" s="63">
        <v>3400</v>
      </c>
      <c r="AQ28" s="63">
        <v>3500</v>
      </c>
      <c r="AR28" s="63">
        <v>3600</v>
      </c>
      <c r="AS28" s="63">
        <v>3700</v>
      </c>
      <c r="AT28" s="63">
        <v>3800</v>
      </c>
    </row>
    <row r="31" spans="3:46" x14ac:dyDescent="0.2">
      <c r="E31" s="57" t="s">
        <v>79</v>
      </c>
    </row>
    <row r="33" spans="5:46" x14ac:dyDescent="0.2">
      <c r="F33" t="s">
        <v>80</v>
      </c>
      <c r="I33" s="65">
        <v>0.16</v>
      </c>
      <c r="J33" s="65">
        <v>0.17</v>
      </c>
      <c r="K33" s="65">
        <v>0.18</v>
      </c>
      <c r="L33" s="65">
        <v>0.19</v>
      </c>
      <c r="M33" s="65">
        <v>0.2</v>
      </c>
      <c r="N33" s="65">
        <v>0.21</v>
      </c>
      <c r="O33" s="65">
        <v>0.22</v>
      </c>
      <c r="P33" s="65">
        <v>0.23</v>
      </c>
      <c r="Q33" s="65">
        <v>0.24</v>
      </c>
      <c r="R33" s="65">
        <v>0.25</v>
      </c>
      <c r="S33" s="65">
        <v>0.26</v>
      </c>
      <c r="T33" s="65">
        <v>0.27</v>
      </c>
      <c r="U33" s="65">
        <v>0.28000000000000003</v>
      </c>
      <c r="V33" s="65">
        <v>0.28999999999999998</v>
      </c>
      <c r="W33" s="65">
        <v>0.3</v>
      </c>
      <c r="X33" s="65">
        <v>0.31</v>
      </c>
      <c r="Y33" s="65">
        <v>0.32</v>
      </c>
      <c r="Z33" s="65">
        <v>0.33</v>
      </c>
      <c r="AA33" s="65">
        <v>0.34</v>
      </c>
      <c r="AB33" s="65">
        <v>0.35</v>
      </c>
      <c r="AC33" s="65">
        <v>0.36</v>
      </c>
      <c r="AD33" s="65">
        <v>0.37</v>
      </c>
      <c r="AE33" s="65">
        <v>0.38</v>
      </c>
      <c r="AF33" s="65">
        <v>0.39</v>
      </c>
      <c r="AG33" s="65">
        <v>0.4</v>
      </c>
      <c r="AH33" s="65">
        <v>0.41</v>
      </c>
      <c r="AI33" s="65">
        <v>0.42</v>
      </c>
      <c r="AJ33" s="65">
        <v>0.43</v>
      </c>
      <c r="AK33" s="65">
        <v>0.44</v>
      </c>
      <c r="AL33" s="65">
        <v>0.45</v>
      </c>
      <c r="AM33" s="65">
        <v>0.46</v>
      </c>
      <c r="AN33" s="65">
        <v>0.47</v>
      </c>
      <c r="AO33" s="65">
        <v>0.48</v>
      </c>
      <c r="AP33" s="65">
        <v>0.49</v>
      </c>
      <c r="AQ33" s="65">
        <v>0.5</v>
      </c>
      <c r="AR33" s="65">
        <v>0.51</v>
      </c>
      <c r="AS33" s="65">
        <v>0.52</v>
      </c>
      <c r="AT33" s="65">
        <v>0.53</v>
      </c>
    </row>
    <row r="36" spans="5:46" x14ac:dyDescent="0.2">
      <c r="E36" s="57" t="s">
        <v>81</v>
      </c>
    </row>
    <row r="38" spans="5:46" x14ac:dyDescent="0.2">
      <c r="F38" t="s">
        <v>82</v>
      </c>
      <c r="I38" s="63">
        <v>10</v>
      </c>
      <c r="J38" s="63">
        <v>10</v>
      </c>
      <c r="K38" s="63">
        <v>10</v>
      </c>
      <c r="L38" s="63">
        <v>10</v>
      </c>
      <c r="M38" s="63">
        <v>10</v>
      </c>
      <c r="N38" s="63">
        <v>10</v>
      </c>
      <c r="O38" s="63">
        <v>10</v>
      </c>
      <c r="P38" s="63">
        <v>10</v>
      </c>
      <c r="Q38" s="63">
        <v>10</v>
      </c>
      <c r="R38" s="63">
        <v>10</v>
      </c>
      <c r="S38" s="63">
        <v>10</v>
      </c>
      <c r="T38" s="63">
        <v>10</v>
      </c>
      <c r="U38" s="63">
        <v>10</v>
      </c>
      <c r="V38" s="63">
        <v>10</v>
      </c>
      <c r="W38" s="63">
        <v>10</v>
      </c>
      <c r="X38" s="63">
        <v>10</v>
      </c>
      <c r="Y38" s="63">
        <v>10</v>
      </c>
      <c r="Z38" s="63">
        <v>10</v>
      </c>
      <c r="AA38" s="63">
        <v>10</v>
      </c>
      <c r="AB38" s="63">
        <v>10</v>
      </c>
      <c r="AC38" s="63">
        <v>10</v>
      </c>
      <c r="AD38" s="63">
        <v>10</v>
      </c>
      <c r="AE38" s="63">
        <v>10</v>
      </c>
      <c r="AF38" s="63">
        <v>10</v>
      </c>
      <c r="AG38" s="63">
        <v>10</v>
      </c>
      <c r="AH38" s="63">
        <v>10</v>
      </c>
      <c r="AI38" s="63">
        <v>10</v>
      </c>
      <c r="AJ38" s="63">
        <v>10</v>
      </c>
      <c r="AK38" s="63">
        <v>10</v>
      </c>
      <c r="AL38" s="63">
        <v>10</v>
      </c>
      <c r="AM38" s="63">
        <v>10</v>
      </c>
      <c r="AN38" s="63">
        <v>10</v>
      </c>
      <c r="AO38" s="63">
        <v>10</v>
      </c>
      <c r="AP38" s="63">
        <v>10</v>
      </c>
      <c r="AQ38" s="63">
        <v>10</v>
      </c>
      <c r="AR38" s="63">
        <v>10</v>
      </c>
      <c r="AS38" s="63">
        <v>10</v>
      </c>
      <c r="AT38" s="63">
        <v>10</v>
      </c>
    </row>
    <row r="39" spans="5:46" x14ac:dyDescent="0.2">
      <c r="F39" t="s">
        <v>83</v>
      </c>
      <c r="I39" s="65">
        <v>0.01</v>
      </c>
      <c r="J39" s="65">
        <v>1.4999999999999999E-2</v>
      </c>
      <c r="K39" s="65">
        <v>0.02</v>
      </c>
      <c r="L39" s="65">
        <v>2.5000000000000001E-2</v>
      </c>
      <c r="M39" s="65">
        <v>0.03</v>
      </c>
      <c r="N39" s="65">
        <v>3.5000000000000003E-2</v>
      </c>
      <c r="O39" s="65">
        <v>0.04</v>
      </c>
      <c r="P39" s="65">
        <v>4.4999999999999998E-2</v>
      </c>
      <c r="Q39" s="65">
        <v>0.05</v>
      </c>
      <c r="R39" s="65">
        <v>5.5E-2</v>
      </c>
      <c r="S39" s="65">
        <v>0.06</v>
      </c>
      <c r="T39" s="65">
        <v>6.5000000000000002E-2</v>
      </c>
      <c r="U39" s="65">
        <v>7.0000000000000007E-2</v>
      </c>
      <c r="V39" s="65">
        <v>7.4999999999999997E-2</v>
      </c>
      <c r="W39" s="65">
        <v>0.08</v>
      </c>
      <c r="X39" s="65">
        <v>8.5000000000000006E-2</v>
      </c>
      <c r="Y39" s="65">
        <v>0.09</v>
      </c>
      <c r="Z39" s="65">
        <v>9.5000000000000001E-2</v>
      </c>
      <c r="AA39" s="65">
        <v>0.1</v>
      </c>
      <c r="AB39" s="65">
        <v>0.105</v>
      </c>
      <c r="AC39" s="65">
        <v>0.11</v>
      </c>
      <c r="AD39" s="65">
        <v>0.115</v>
      </c>
      <c r="AE39" s="65">
        <v>0.12</v>
      </c>
      <c r="AF39" s="65">
        <v>0.125</v>
      </c>
      <c r="AG39" s="65">
        <v>0.13</v>
      </c>
      <c r="AH39" s="65">
        <v>0.13500000000000001</v>
      </c>
      <c r="AI39" s="65">
        <v>0.14000000000000001</v>
      </c>
      <c r="AJ39" s="65">
        <v>0.14499999999999999</v>
      </c>
      <c r="AK39" s="65">
        <v>0.15</v>
      </c>
      <c r="AL39" s="65">
        <v>0.155</v>
      </c>
      <c r="AM39" s="65">
        <v>0.16</v>
      </c>
      <c r="AN39" s="65">
        <v>0.16500000000000001</v>
      </c>
      <c r="AO39" s="65">
        <v>0.17</v>
      </c>
      <c r="AP39" s="65">
        <v>0.17499999999999999</v>
      </c>
      <c r="AQ39" s="65">
        <v>0.18</v>
      </c>
      <c r="AR39" s="65">
        <v>0.185</v>
      </c>
      <c r="AS39" s="65">
        <v>0.19</v>
      </c>
      <c r="AT39" s="65">
        <v>0.19500000000000001</v>
      </c>
    </row>
  </sheetData>
  <mergeCells count="1">
    <mergeCell ref="A3:E3"/>
  </mergeCells>
  <conditionalFormatting sqref="F4">
    <cfRule type="cellIs" dxfId="9" priority="1" operator="notEqual">
      <formula>0</formula>
    </cfRule>
  </conditionalFormatting>
  <dataValidations disablePrompts="1" count="1">
    <dataValidation type="list" allowBlank="1" showInputMessage="1" showErrorMessage="1" sqref="I23" xr:uid="{28549019-FF95-42E7-A0DD-F2214162CAD0}">
      <formula1>$I$27:$AT$27</formula1>
    </dataValidation>
  </dataValidations>
  <hyperlinks>
    <hyperlink ref="F4" location="Overall_Error_Check" tooltip="Go to Overall Error Check" display="Overall_Error_Check" xr:uid="{4287C284-964C-4084-9619-5D55EF7B357F}"/>
    <hyperlink ref="A3:E3" location="HL_Navigator" tooltip="Go to Navigator (Table of Contents)" display="Navigator" xr:uid="{7D6E2230-DE0C-46CD-BAF9-4008D1EE0C01}"/>
    <hyperlink ref="A3" location="HL_Navigator" display="Navigator" xr:uid="{CFD30215-F906-4BC0-8212-1E98AE444774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06E8-3E36-49BD-A951-2FD15575641C}">
  <sheetPr codeName="Sheet6"/>
  <dimension ref="A1:T36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4" width="3.7109375" customWidth="1"/>
  </cols>
  <sheetData>
    <row r="1" spans="1:14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Output</v>
      </c>
      <c r="B1" s="59"/>
      <c r="C1" s="59"/>
      <c r="D1" s="59"/>
      <c r="E1" s="59"/>
      <c r="F1" s="59"/>
      <c r="G1" s="59"/>
    </row>
    <row r="2" spans="1:14" ht="18" x14ac:dyDescent="0.25">
      <c r="A2" s="46" t="str">
        <f ca="1">Model_Name</f>
        <v>Chapter 3.6 - SP Rolling Budgets.xlsx</v>
      </c>
      <c r="B2" s="59"/>
      <c r="C2" s="59"/>
      <c r="D2" s="59"/>
      <c r="E2" s="59"/>
      <c r="F2" s="59"/>
      <c r="G2" s="59"/>
    </row>
    <row r="3" spans="1:14" x14ac:dyDescent="0.2">
      <c r="A3" s="92" t="s">
        <v>1</v>
      </c>
      <c r="B3" s="92"/>
      <c r="C3" s="92"/>
      <c r="D3" s="92"/>
      <c r="E3" s="92"/>
      <c r="F3" s="59"/>
      <c r="G3" s="59"/>
    </row>
    <row r="4" spans="1:14" ht="14.25" x14ac:dyDescent="0.2">
      <c r="A4" s="59"/>
      <c r="B4" s="59" t="s">
        <v>2</v>
      </c>
      <c r="C4" s="59"/>
      <c r="D4" s="59"/>
      <c r="E4" s="59"/>
      <c r="F4" s="1">
        <f>Overall_Error_Check</f>
        <v>0</v>
      </c>
      <c r="G4" s="59"/>
    </row>
    <row r="7" spans="1:14" ht="16.5" x14ac:dyDescent="0.25">
      <c r="B7" s="55" t="s">
        <v>88</v>
      </c>
    </row>
    <row r="9" spans="1:14" s="85" customFormat="1" x14ac:dyDescent="0.2"/>
    <row r="10" spans="1:14" s="85" customFormat="1" x14ac:dyDescent="0.2">
      <c r="E10" t="s">
        <v>127</v>
      </c>
      <c r="F10"/>
      <c r="G10" s="88">
        <f>LOOKUP(G11,Input!$F$10:$Q$10,Input!$F$11:$Q$11)</f>
        <v>43922</v>
      </c>
      <c r="H10"/>
      <c r="I10"/>
      <c r="J10"/>
      <c r="K10"/>
      <c r="L10"/>
    </row>
    <row r="11" spans="1:14" s="85" customFormat="1" x14ac:dyDescent="0.2">
      <c r="E11" t="s">
        <v>128</v>
      </c>
      <c r="F11"/>
      <c r="G11" s="54">
        <v>4</v>
      </c>
      <c r="H11"/>
      <c r="I11"/>
      <c r="J11"/>
      <c r="K11"/>
      <c r="L11"/>
    </row>
    <row r="12" spans="1:14" s="85" customFormat="1" x14ac:dyDescent="0.2">
      <c r="E12"/>
      <c r="F12"/>
      <c r="G12"/>
      <c r="H12"/>
      <c r="I12"/>
      <c r="J12"/>
      <c r="K12"/>
      <c r="L12"/>
    </row>
    <row r="13" spans="1:14" s="85" customFormat="1" x14ac:dyDescent="0.2">
      <c r="E13" s="57" t="s">
        <v>125</v>
      </c>
      <c r="F13"/>
      <c r="G13" s="60">
        <f>G11</f>
        <v>4</v>
      </c>
      <c r="H13" s="60">
        <f>G13+1</f>
        <v>5</v>
      </c>
      <c r="I13" s="60">
        <f>H13+1</f>
        <v>6</v>
      </c>
      <c r="J13" s="60">
        <f>I13+1</f>
        <v>7</v>
      </c>
      <c r="K13" s="60">
        <f>J13+1</f>
        <v>8</v>
      </c>
      <c r="L13" s="60">
        <f>K13+1</f>
        <v>9</v>
      </c>
    </row>
    <row r="14" spans="1:14" s="85" customFormat="1" x14ac:dyDescent="0.2">
      <c r="E14" s="57" t="s">
        <v>126</v>
      </c>
      <c r="F14"/>
      <c r="G14" s="87">
        <f>LOOKUP(G13,Input!$F$10:$Q$10,Input!$F$11:$Q$11)</f>
        <v>43922</v>
      </c>
      <c r="H14" s="87">
        <f>LOOKUP(H13,Input!$F$10:$Q$10,Input!$F$11:$Q$11)</f>
        <v>43952</v>
      </c>
      <c r="I14" s="87">
        <f>LOOKUP(I13,Input!$F$10:$Q$10,Input!$F$11:$Q$11)</f>
        <v>43983</v>
      </c>
      <c r="J14" s="87">
        <f>LOOKUP(J13,Input!$F$10:$Q$10,Input!$F$11:$Q$11)</f>
        <v>44013</v>
      </c>
      <c r="K14" s="87">
        <f>LOOKUP(K13,Input!$F$10:$Q$10,Input!$F$11:$Q$11)</f>
        <v>44044</v>
      </c>
      <c r="L14" s="87">
        <f>LOOKUP(L13,Input!$F$10:$Q$10,Input!$F$11:$Q$11)</f>
        <v>44075</v>
      </c>
    </row>
    <row r="15" spans="1:14" s="85" customFormat="1" x14ac:dyDescent="0.2">
      <c r="E15"/>
      <c r="F15"/>
      <c r="G15"/>
      <c r="H15"/>
      <c r="I15"/>
      <c r="J15"/>
      <c r="K15"/>
      <c r="L15"/>
    </row>
    <row r="16" spans="1:14" s="85" customFormat="1" x14ac:dyDescent="0.2">
      <c r="E16" t="s">
        <v>75</v>
      </c>
      <c r="F16"/>
      <c r="G16" s="39">
        <f ca="1">OFFSET(Input!$E13,,G$13)</f>
        <v>400</v>
      </c>
      <c r="H16" s="39">
        <f ca="1">OFFSET(Input!$E13,,H$13)</f>
        <v>500</v>
      </c>
      <c r="I16" s="39">
        <f ca="1">OFFSET(Input!$E13,,I$13)</f>
        <v>600</v>
      </c>
      <c r="J16" s="39">
        <f ca="1">OFFSET(Input!$E13,,J$13)</f>
        <v>700</v>
      </c>
      <c r="K16" s="39">
        <f ca="1">OFFSET(Input!$E13,,K$13)</f>
        <v>800</v>
      </c>
      <c r="L16" s="39">
        <f ca="1">OFFSET(Input!$E13,,L$13)</f>
        <v>900</v>
      </c>
      <c r="N16" s="23" t="str">
        <f ca="1">_xlfn.FORMULATEXT((G16))</f>
        <v>=OFFSET(Input!$E13,,G$13)</v>
      </c>
    </row>
    <row r="17" spans="3:20" s="85" customFormat="1" x14ac:dyDescent="0.2">
      <c r="E17"/>
      <c r="F17"/>
      <c r="G17" s="39"/>
      <c r="H17" s="39"/>
      <c r="I17" s="39"/>
      <c r="J17" s="39"/>
      <c r="K17" s="39"/>
      <c r="L17" s="39"/>
    </row>
    <row r="18" spans="3:20" s="85" customFormat="1" x14ac:dyDescent="0.2">
      <c r="E18" t="s">
        <v>79</v>
      </c>
      <c r="F18"/>
      <c r="G18" s="39">
        <f ca="1">-OFFSET(Input!$E15,,G$13)*Output!G16</f>
        <v>-100</v>
      </c>
      <c r="H18" s="39">
        <f ca="1">-OFFSET(Input!$E15,,H$13)*Output!H16</f>
        <v>-150</v>
      </c>
      <c r="I18" s="39">
        <f ca="1">-OFFSET(Input!$E15,,I$13)*Output!I16</f>
        <v>-210</v>
      </c>
      <c r="J18" s="39">
        <f ca="1">-OFFSET(Input!$E15,,J$13)*Output!J16</f>
        <v>-280</v>
      </c>
      <c r="K18" s="39">
        <f ca="1">-OFFSET(Input!$E15,,K$13)*Output!K16</f>
        <v>-360</v>
      </c>
      <c r="L18" s="39">
        <f ca="1">-OFFSET(Input!$E15,,L$13)*Output!L16</f>
        <v>-450</v>
      </c>
      <c r="N18" s="23" t="str">
        <f ca="1">_xlfn.FORMULATEXT((G18))</f>
        <v>=-OFFSET(Input!$E15,,G$13)*Output!G16</v>
      </c>
    </row>
    <row r="19" spans="3:20" s="85" customFormat="1" x14ac:dyDescent="0.2">
      <c r="E19"/>
      <c r="F19"/>
      <c r="G19" s="39"/>
      <c r="H19" s="39"/>
      <c r="I19" s="39"/>
      <c r="J19" s="39"/>
      <c r="K19" s="39"/>
      <c r="L19" s="39"/>
    </row>
    <row r="20" spans="3:20" s="85" customFormat="1" x14ac:dyDescent="0.2">
      <c r="E20" s="57" t="s">
        <v>86</v>
      </c>
      <c r="F20"/>
      <c r="G20" s="89">
        <f t="shared" ref="G20:L20" ca="1" si="0">SUM(G16:G18)</f>
        <v>300</v>
      </c>
      <c r="H20" s="89">
        <f t="shared" ca="1" si="0"/>
        <v>350</v>
      </c>
      <c r="I20" s="89">
        <f t="shared" ca="1" si="0"/>
        <v>390</v>
      </c>
      <c r="J20" s="89">
        <f t="shared" ca="1" si="0"/>
        <v>420</v>
      </c>
      <c r="K20" s="89">
        <f t="shared" ca="1" si="0"/>
        <v>440</v>
      </c>
      <c r="L20" s="89">
        <f t="shared" ca="1" si="0"/>
        <v>450</v>
      </c>
    </row>
    <row r="21" spans="3:20" s="85" customFormat="1" x14ac:dyDescent="0.2"/>
    <row r="22" spans="3:20" s="85" customFormat="1" x14ac:dyDescent="0.2"/>
    <row r="23" spans="3:20" ht="15" x14ac:dyDescent="0.25">
      <c r="C23" s="5" t="s">
        <v>85</v>
      </c>
    </row>
    <row r="25" spans="3:20" x14ac:dyDescent="0.2">
      <c r="I25" s="61">
        <f>Input!$I$23</f>
        <v>43982</v>
      </c>
      <c r="J25" s="61">
        <f>EOMONTH(I25,1)</f>
        <v>44012</v>
      </c>
      <c r="K25" s="61">
        <f t="shared" ref="K25:S25" si="1">EOMONTH(J25,1)</f>
        <v>44043</v>
      </c>
      <c r="L25" s="61">
        <f t="shared" si="1"/>
        <v>44074</v>
      </c>
      <c r="M25" s="61">
        <f t="shared" si="1"/>
        <v>44104</v>
      </c>
      <c r="N25" s="61">
        <f t="shared" si="1"/>
        <v>44135</v>
      </c>
      <c r="O25" s="61">
        <f t="shared" si="1"/>
        <v>44165</v>
      </c>
      <c r="P25" s="61">
        <f t="shared" si="1"/>
        <v>44196</v>
      </c>
      <c r="Q25" s="61">
        <f t="shared" si="1"/>
        <v>44227</v>
      </c>
      <c r="R25" s="61">
        <f t="shared" si="1"/>
        <v>44255</v>
      </c>
      <c r="S25" s="61">
        <f t="shared" si="1"/>
        <v>44286</v>
      </c>
      <c r="T25" s="61">
        <f>EOMONTH(S25,1)</f>
        <v>44316</v>
      </c>
    </row>
    <row r="27" spans="3:20" x14ac:dyDescent="0.2">
      <c r="F27" t="s">
        <v>78</v>
      </c>
      <c r="I27" s="39">
        <f ca="1">LOOKUP(I$25,Input!$I$27:$AT$27,Input!$I$28:$AT$28)</f>
        <v>100</v>
      </c>
      <c r="J27" s="39">
        <f ca="1">LOOKUP(J$25,Input!$I$27:$AT$27,Input!$I$28:$AT$28)</f>
        <v>200</v>
      </c>
      <c r="K27" s="39">
        <f ca="1">LOOKUP(K$25,Input!$I$27:$AT$27,Input!$I$28:$AT$28)</f>
        <v>300</v>
      </c>
      <c r="L27" s="39">
        <f ca="1">LOOKUP(L$25,Input!$I$27:$AT$27,Input!$I$28:$AT$28)</f>
        <v>400</v>
      </c>
      <c r="M27" s="39">
        <f ca="1">LOOKUP(M$25,Input!$I$27:$AT$27,Input!$I$28:$AT$28)</f>
        <v>500</v>
      </c>
      <c r="N27" s="39">
        <f ca="1">LOOKUP(N$25,Input!$I$27:$AT$27,Input!$I$28:$AT$28)</f>
        <v>600</v>
      </c>
      <c r="O27" s="39">
        <f ca="1">LOOKUP(O$25,Input!$I$27:$AT$27,Input!$I$28:$AT$28)</f>
        <v>700</v>
      </c>
      <c r="P27" s="39">
        <f ca="1">LOOKUP(P$25,Input!$I$27:$AT$27,Input!$I$28:$AT$28)</f>
        <v>800</v>
      </c>
      <c r="Q27" s="39">
        <f ca="1">LOOKUP(Q$25,Input!$I$27:$AT$27,Input!$I$28:$AT$28)</f>
        <v>900</v>
      </c>
      <c r="R27" s="39">
        <f ca="1">LOOKUP(R$25,Input!$I$27:$AT$27,Input!$I$28:$AT$28)</f>
        <v>1000</v>
      </c>
      <c r="S27" s="39">
        <f ca="1">LOOKUP(S$25,Input!$I$27:$AT$27,Input!$I$28:$AT$28)</f>
        <v>1100</v>
      </c>
      <c r="T27" s="39">
        <f ca="1">LOOKUP(T$25,Input!$I$27:$AT$27,Input!$I$28:$AT$28)</f>
        <v>1200</v>
      </c>
    </row>
    <row r="28" spans="3:20" x14ac:dyDescent="0.2"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</row>
    <row r="29" spans="3:20" x14ac:dyDescent="0.2">
      <c r="F29" t="s">
        <v>79</v>
      </c>
      <c r="I29" s="39">
        <f ca="1">-I27*LOOKUP(I$25,Input!$I$27:$AT$27,Input!$I$33:$AT$33)</f>
        <v>-16</v>
      </c>
      <c r="J29" s="39">
        <f ca="1">-J27*LOOKUP(J$25,Input!$I$27:$AT$27,Input!$I$33:$AT$33)</f>
        <v>-34</v>
      </c>
      <c r="K29" s="39">
        <f ca="1">-K27*LOOKUP(K$25,Input!$I$27:$AT$27,Input!$I$33:$AT$33)</f>
        <v>-54</v>
      </c>
      <c r="L29" s="39">
        <f ca="1">-L27*LOOKUP(L$25,Input!$I$27:$AT$27,Input!$I$33:$AT$33)</f>
        <v>-76</v>
      </c>
      <c r="M29" s="39">
        <f ca="1">-M27*LOOKUP(M$25,Input!$I$27:$AT$27,Input!$I$33:$AT$33)</f>
        <v>-100</v>
      </c>
      <c r="N29" s="39">
        <f ca="1">-N27*LOOKUP(N$25,Input!$I$27:$AT$27,Input!$I$33:$AT$33)</f>
        <v>-126</v>
      </c>
      <c r="O29" s="39">
        <f ca="1">-O27*LOOKUP(O$25,Input!$I$27:$AT$27,Input!$I$33:$AT$33)</f>
        <v>-154</v>
      </c>
      <c r="P29" s="39">
        <f ca="1">-P27*LOOKUP(P$25,Input!$I$27:$AT$27,Input!$I$33:$AT$33)</f>
        <v>-184</v>
      </c>
      <c r="Q29" s="39">
        <f ca="1">-Q27*LOOKUP(Q$25,Input!$I$27:$AT$27,Input!$I$33:$AT$33)</f>
        <v>-216</v>
      </c>
      <c r="R29" s="39">
        <f ca="1">-R27*LOOKUP(R$25,Input!$I$27:$AT$27,Input!$I$33:$AT$33)</f>
        <v>-250</v>
      </c>
      <c r="S29" s="39">
        <f ca="1">-S27*LOOKUP(S$25,Input!$I$27:$AT$27,Input!$I$33:$AT$33)</f>
        <v>-286</v>
      </c>
      <c r="T29" s="39">
        <f ca="1">-T27*LOOKUP(T$25,Input!$I$27:$AT$27,Input!$I$33:$AT$33)</f>
        <v>-324</v>
      </c>
    </row>
    <row r="30" spans="3:20" x14ac:dyDescent="0.2"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</row>
    <row r="31" spans="3:20" x14ac:dyDescent="0.2">
      <c r="F31" t="s">
        <v>86</v>
      </c>
      <c r="I31" s="66">
        <f ca="1">I27+I29</f>
        <v>84</v>
      </c>
      <c r="J31" s="66">
        <f t="shared" ref="J31:T31" ca="1" si="2">J27+J29</f>
        <v>166</v>
      </c>
      <c r="K31" s="66">
        <f t="shared" ca="1" si="2"/>
        <v>246</v>
      </c>
      <c r="L31" s="66">
        <f t="shared" ca="1" si="2"/>
        <v>324</v>
      </c>
      <c r="M31" s="66">
        <f t="shared" ca="1" si="2"/>
        <v>400</v>
      </c>
      <c r="N31" s="66">
        <f t="shared" ca="1" si="2"/>
        <v>474</v>
      </c>
      <c r="O31" s="66">
        <f t="shared" ca="1" si="2"/>
        <v>546</v>
      </c>
      <c r="P31" s="66">
        <f t="shared" ca="1" si="2"/>
        <v>616</v>
      </c>
      <c r="Q31" s="66">
        <f t="shared" ca="1" si="2"/>
        <v>684</v>
      </c>
      <c r="R31" s="66">
        <f t="shared" ca="1" si="2"/>
        <v>750</v>
      </c>
      <c r="S31" s="66">
        <f t="shared" ca="1" si="2"/>
        <v>814</v>
      </c>
      <c r="T31" s="66">
        <f t="shared" ca="1" si="2"/>
        <v>876</v>
      </c>
    </row>
    <row r="32" spans="3:20" x14ac:dyDescent="0.2"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</row>
    <row r="33" spans="6:20" x14ac:dyDescent="0.2">
      <c r="F33" t="s">
        <v>81</v>
      </c>
      <c r="I33" s="39">
        <f ca="1">-IF(H$25="",LOOKUP(I$25,Input!$I$27:$AT$27,Input!$I$38:$AT$38),-H33*(1+LOOKUP(I$25,Input!$I$27:$AT$27,Input!$I$39:$AT$39)))</f>
        <v>-10</v>
      </c>
      <c r="J33" s="39">
        <f ca="1">-IF(I$25="",LOOKUP(J$25,Input!$I$27:$AT$27,Input!$I$38:$AT$38),-I33*(1+LOOKUP(J$25,Input!$I$27:$AT$27,Input!$I$39:$AT$39)))</f>
        <v>-10.149999999999999</v>
      </c>
      <c r="K33" s="39">
        <f ca="1">-IF(J$25="",LOOKUP(K$25,Input!$I$27:$AT$27,Input!$I$38:$AT$38),-J33*(1+LOOKUP(K$25,Input!$I$27:$AT$27,Input!$I$39:$AT$39)))</f>
        <v>-10.352999999999998</v>
      </c>
      <c r="L33" s="39">
        <f ca="1">-IF(K$25="",LOOKUP(L$25,Input!$I$27:$AT$27,Input!$I$38:$AT$38),-K33*(1+LOOKUP(L$25,Input!$I$27:$AT$27,Input!$I$39:$AT$39)))</f>
        <v>-10.611824999999998</v>
      </c>
      <c r="M33" s="39">
        <f ca="1">-IF(L$25="",LOOKUP(M$25,Input!$I$27:$AT$27,Input!$I$38:$AT$38),-L33*(1+LOOKUP(M$25,Input!$I$27:$AT$27,Input!$I$39:$AT$39)))</f>
        <v>-10.930179749999999</v>
      </c>
      <c r="N33" s="39">
        <f ca="1">-IF(M$25="",LOOKUP(N$25,Input!$I$27:$AT$27,Input!$I$38:$AT$38),-M33*(1+LOOKUP(N$25,Input!$I$27:$AT$27,Input!$I$39:$AT$39)))</f>
        <v>-11.312736041249998</v>
      </c>
      <c r="O33" s="39">
        <f ca="1">-IF(N$25="",LOOKUP(O$25,Input!$I$27:$AT$27,Input!$I$38:$AT$38),-N33*(1+LOOKUP(O$25,Input!$I$27:$AT$27,Input!$I$39:$AT$39)))</f>
        <v>-11.765245482899999</v>
      </c>
      <c r="P33" s="39">
        <f ca="1">-IF(O$25="",LOOKUP(P$25,Input!$I$27:$AT$27,Input!$I$38:$AT$38),-O33*(1+LOOKUP(P$25,Input!$I$27:$AT$27,Input!$I$39:$AT$39)))</f>
        <v>-12.294681529630498</v>
      </c>
      <c r="Q33" s="39">
        <f ca="1">-IF(P$25="",LOOKUP(Q$25,Input!$I$27:$AT$27,Input!$I$38:$AT$38),-P33*(1+LOOKUP(Q$25,Input!$I$27:$AT$27,Input!$I$39:$AT$39)))</f>
        <v>-12.909415606112024</v>
      </c>
      <c r="R33" s="39">
        <f ca="1">-IF(Q$25="",LOOKUP(R$25,Input!$I$27:$AT$27,Input!$I$38:$AT$38),-Q33*(1+LOOKUP(R$25,Input!$I$27:$AT$27,Input!$I$39:$AT$39)))</f>
        <v>-13.619433464448184</v>
      </c>
      <c r="S33" s="39">
        <f ca="1">-IF(R$25="",LOOKUP(S$25,Input!$I$27:$AT$27,Input!$I$38:$AT$38),-R33*(1+LOOKUP(S$25,Input!$I$27:$AT$27,Input!$I$39:$AT$39)))</f>
        <v>-14.436599472315075</v>
      </c>
      <c r="T33" s="39">
        <f ca="1">-IF(S$25="",LOOKUP(T$25,Input!$I$27:$AT$27,Input!$I$38:$AT$38),-S33*(1+LOOKUP(T$25,Input!$I$27:$AT$27,Input!$I$39:$AT$39)))</f>
        <v>-15.374978438015555</v>
      </c>
    </row>
    <row r="34" spans="6:20" x14ac:dyDescent="0.2"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</row>
    <row r="35" spans="6:20" ht="12.75" thickBot="1" x14ac:dyDescent="0.25">
      <c r="F35" t="s">
        <v>87</v>
      </c>
      <c r="I35" s="67">
        <f ca="1">I31+I33</f>
        <v>74</v>
      </c>
      <c r="J35" s="67">
        <f t="shared" ref="J35:T35" ca="1" si="3">J31+J33</f>
        <v>155.85</v>
      </c>
      <c r="K35" s="67">
        <f t="shared" ca="1" si="3"/>
        <v>235.64699999999999</v>
      </c>
      <c r="L35" s="67">
        <f t="shared" ca="1" si="3"/>
        <v>313.38817499999999</v>
      </c>
      <c r="M35" s="67">
        <f t="shared" ca="1" si="3"/>
        <v>389.06982025000002</v>
      </c>
      <c r="N35" s="67">
        <f t="shared" ca="1" si="3"/>
        <v>462.68726395875001</v>
      </c>
      <c r="O35" s="67">
        <f t="shared" ca="1" si="3"/>
        <v>534.23475451709999</v>
      </c>
      <c r="P35" s="67">
        <f t="shared" ca="1" si="3"/>
        <v>603.70531847036955</v>
      </c>
      <c r="Q35" s="67">
        <f t="shared" ca="1" si="3"/>
        <v>671.09058439388798</v>
      </c>
      <c r="R35" s="67">
        <f t="shared" ca="1" si="3"/>
        <v>736.38056653555179</v>
      </c>
      <c r="S35" s="67">
        <f t="shared" ca="1" si="3"/>
        <v>799.56340052768496</v>
      </c>
      <c r="T35" s="67">
        <f t="shared" ca="1" si="3"/>
        <v>860.62502156198445</v>
      </c>
    </row>
    <row r="36" spans="6:20" ht="12.75" thickTop="1" x14ac:dyDescent="0.2"/>
  </sheetData>
  <mergeCells count="1">
    <mergeCell ref="A3:E3"/>
  </mergeCells>
  <conditionalFormatting sqref="F4">
    <cfRule type="cellIs" dxfId="8" priority="1" operator="notEqual">
      <formula>0</formula>
    </cfRule>
  </conditionalFormatting>
  <hyperlinks>
    <hyperlink ref="F4" location="Overall_Error_Check" tooltip="Go to Overall Error Check" display="Overall_Error_Check" xr:uid="{9189A881-80CA-437C-98BF-F38765531898}"/>
    <hyperlink ref="A3:E3" location="HL_Navigator" tooltip="Go to Navigator (Table of Contents)" display="Navigator" xr:uid="{2552FBA9-12E9-4A81-AEB8-B1F9030656B1}"/>
    <hyperlink ref="A3" location="HL_Navigator" display="Navigator" xr:uid="{63EB6396-2B78-4C77-A533-FCF73C68702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C42721-98C6-46F5-89BE-6CD6184DF665}">
          <x14:formula1>
            <xm:f>Input!$F$10:$Q$10</xm:f>
          </x14:formula1>
          <xm:sqref>G11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98A24-84E0-4940-ABCC-63A717DCD8F8}">
  <sheetPr codeName="Sheet7"/>
  <dimension ref="A1:R37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4" width="3.7109375" customWidth="1"/>
    <col min="9" max="9" width="9" customWidth="1"/>
    <col min="11" max="11" width="5.28515625" customWidth="1"/>
  </cols>
  <sheetData>
    <row r="1" spans="1:16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Forecast Data</v>
      </c>
      <c r="B1" s="59"/>
      <c r="C1" s="59"/>
      <c r="D1" s="59"/>
      <c r="E1" s="59"/>
      <c r="F1" s="59"/>
      <c r="G1" s="59"/>
    </row>
    <row r="2" spans="1:16" ht="18" x14ac:dyDescent="0.25">
      <c r="A2" s="46" t="str">
        <f ca="1">Model_Name</f>
        <v>Chapter 3.6 - SP Rolling Budgets.xlsx</v>
      </c>
      <c r="B2" s="59"/>
      <c r="C2" s="59"/>
      <c r="D2" s="59"/>
      <c r="E2" s="59"/>
      <c r="F2" s="59"/>
      <c r="G2" s="59"/>
    </row>
    <row r="3" spans="1:16" x14ac:dyDescent="0.2">
      <c r="A3" s="92" t="s">
        <v>1</v>
      </c>
      <c r="B3" s="92"/>
      <c r="C3" s="92"/>
      <c r="D3" s="92"/>
      <c r="E3" s="92"/>
      <c r="F3" s="59"/>
      <c r="G3" s="59"/>
    </row>
    <row r="4" spans="1:16" ht="14.25" x14ac:dyDescent="0.2">
      <c r="A4" s="59"/>
      <c r="B4" s="59" t="s">
        <v>2</v>
      </c>
      <c r="C4" s="59"/>
      <c r="D4" s="59"/>
      <c r="E4" s="59"/>
      <c r="F4" s="1">
        <f>Overall_Error_Check</f>
        <v>0</v>
      </c>
      <c r="G4" s="59"/>
    </row>
    <row r="7" spans="1:16" ht="16.5" x14ac:dyDescent="0.25">
      <c r="B7" s="55" t="s">
        <v>97</v>
      </c>
    </row>
    <row r="9" spans="1:16" ht="15" x14ac:dyDescent="0.25">
      <c r="C9" s="5" t="s">
        <v>76</v>
      </c>
    </row>
    <row r="11" spans="1:16" x14ac:dyDescent="0.2">
      <c r="H11" s="57" t="s">
        <v>89</v>
      </c>
      <c r="J11" s="54">
        <v>4</v>
      </c>
    </row>
    <row r="13" spans="1:16" x14ac:dyDescent="0.2">
      <c r="D13" s="57" t="s">
        <v>90</v>
      </c>
      <c r="J13" s="57" t="s">
        <v>91</v>
      </c>
      <c r="L13" s="60">
        <f>N(K13)+1</f>
        <v>1</v>
      </c>
      <c r="M13" s="60">
        <f>N(L13)+1</f>
        <v>2</v>
      </c>
      <c r="N13" s="60">
        <f>N(M13)+1</f>
        <v>3</v>
      </c>
      <c r="O13" s="60">
        <f>N(N13)+1</f>
        <v>4</v>
      </c>
      <c r="P13" s="60">
        <f>N(O13)+1</f>
        <v>5</v>
      </c>
    </row>
    <row r="14" spans="1:16" x14ac:dyDescent="0.2">
      <c r="D14" t="s">
        <v>92</v>
      </c>
      <c r="G14">
        <v>2012</v>
      </c>
      <c r="J14" s="39">
        <f ca="1">OFFSET(K14,,$J$11)</f>
        <v>8000</v>
      </c>
      <c r="L14" s="68">
        <v>10000</v>
      </c>
      <c r="M14" s="68">
        <v>20000</v>
      </c>
      <c r="N14" s="68">
        <v>15000</v>
      </c>
      <c r="O14" s="68">
        <v>8000</v>
      </c>
      <c r="P14" s="68">
        <v>10000</v>
      </c>
    </row>
    <row r="15" spans="1:16" x14ac:dyDescent="0.2">
      <c r="D15" t="s">
        <v>93</v>
      </c>
      <c r="G15">
        <f t="shared" ref="G15:G20" si="0">G14+1</f>
        <v>2013</v>
      </c>
      <c r="J15" s="64">
        <f t="shared" ref="J15:J20" ca="1" si="1">OFFSET(K15,,$J$11)</f>
        <v>0.02</v>
      </c>
      <c r="L15" s="65">
        <v>0.02</v>
      </c>
      <c r="M15" s="65">
        <v>0.01</v>
      </c>
      <c r="N15" s="65">
        <v>0.02</v>
      </c>
      <c r="O15" s="65">
        <v>0.02</v>
      </c>
      <c r="P15" s="65">
        <v>0</v>
      </c>
    </row>
    <row r="16" spans="1:16" x14ac:dyDescent="0.2">
      <c r="D16" t="str">
        <f>D15</f>
        <v>Sales Growth</v>
      </c>
      <c r="G16">
        <f t="shared" si="0"/>
        <v>2014</v>
      </c>
      <c r="J16" s="64">
        <f t="shared" ca="1" si="1"/>
        <v>0.03</v>
      </c>
      <c r="L16" s="65">
        <v>0.03</v>
      </c>
      <c r="M16" s="65">
        <v>1.4999999999999999E-2</v>
      </c>
      <c r="N16" s="65">
        <v>0.03</v>
      </c>
      <c r="O16" s="65">
        <v>0.03</v>
      </c>
      <c r="P16" s="65">
        <v>0</v>
      </c>
    </row>
    <row r="17" spans="2:18" x14ac:dyDescent="0.2">
      <c r="D17" t="str">
        <f>D16</f>
        <v>Sales Growth</v>
      </c>
      <c r="G17">
        <f t="shared" si="0"/>
        <v>2015</v>
      </c>
      <c r="J17" s="64">
        <f t="shared" ca="1" si="1"/>
        <v>2.5000000000000001E-2</v>
      </c>
      <c r="L17" s="65">
        <v>2.5000000000000001E-2</v>
      </c>
      <c r="M17" s="65">
        <v>0.04</v>
      </c>
      <c r="N17" s="65">
        <v>2.5000000000000001E-2</v>
      </c>
      <c r="O17" s="65">
        <v>2.5000000000000001E-2</v>
      </c>
      <c r="P17" s="65">
        <v>0</v>
      </c>
    </row>
    <row r="18" spans="2:18" x14ac:dyDescent="0.2">
      <c r="D18" t="str">
        <f>D17</f>
        <v>Sales Growth</v>
      </c>
      <c r="G18">
        <f t="shared" si="0"/>
        <v>2016</v>
      </c>
      <c r="J18" s="64">
        <f t="shared" ca="1" si="1"/>
        <v>0.02</v>
      </c>
      <c r="L18" s="65">
        <v>0.02</v>
      </c>
      <c r="M18" s="65">
        <v>0.04</v>
      </c>
      <c r="N18" s="65">
        <v>0.02</v>
      </c>
      <c r="O18" s="65">
        <v>0.02</v>
      </c>
      <c r="P18" s="65">
        <v>0</v>
      </c>
    </row>
    <row r="19" spans="2:18" x14ac:dyDescent="0.2">
      <c r="D19" t="str">
        <f>D18</f>
        <v>Sales Growth</v>
      </c>
      <c r="G19">
        <f t="shared" si="0"/>
        <v>2017</v>
      </c>
      <c r="J19" s="64">
        <f t="shared" ca="1" si="1"/>
        <v>0.03</v>
      </c>
      <c r="L19" s="65">
        <v>0.03</v>
      </c>
      <c r="M19" s="65">
        <v>2.5000000000000001E-2</v>
      </c>
      <c r="N19" s="65">
        <v>0.03</v>
      </c>
      <c r="O19" s="65">
        <v>0.03</v>
      </c>
      <c r="P19" s="65">
        <v>0</v>
      </c>
    </row>
    <row r="20" spans="2:18" x14ac:dyDescent="0.2">
      <c r="D20" t="str">
        <f>D19</f>
        <v>Sales Growth</v>
      </c>
      <c r="G20">
        <f t="shared" si="0"/>
        <v>2018</v>
      </c>
      <c r="J20" s="64">
        <f t="shared" ca="1" si="1"/>
        <v>0.02</v>
      </c>
      <c r="L20" s="65">
        <v>0.02</v>
      </c>
      <c r="M20" s="65">
        <v>0.03</v>
      </c>
      <c r="N20" s="65">
        <v>0.02</v>
      </c>
      <c r="O20" s="65">
        <v>0.02</v>
      </c>
      <c r="P20" s="65">
        <v>0</v>
      </c>
    </row>
    <row r="28" spans="2:18" ht="16.5" x14ac:dyDescent="0.25">
      <c r="B28" s="55" t="s">
        <v>94</v>
      </c>
    </row>
    <row r="30" spans="2:18" ht="15" x14ac:dyDescent="0.25">
      <c r="C30" s="5" t="s">
        <v>95</v>
      </c>
    </row>
    <row r="31" spans="2:18" x14ac:dyDescent="0.2">
      <c r="J31" t="s">
        <v>96</v>
      </c>
      <c r="L31" s="60">
        <f>K31+1</f>
        <v>1</v>
      </c>
      <c r="M31" s="60">
        <f t="shared" ref="M31:R31" si="2">L31+1</f>
        <v>2</v>
      </c>
      <c r="N31" s="60">
        <f t="shared" si="2"/>
        <v>3</v>
      </c>
      <c r="O31" s="60">
        <f t="shared" si="2"/>
        <v>4</v>
      </c>
      <c r="P31" s="60">
        <f t="shared" si="2"/>
        <v>5</v>
      </c>
      <c r="Q31" s="60">
        <f t="shared" si="2"/>
        <v>6</v>
      </c>
      <c r="R31" s="60">
        <f t="shared" si="2"/>
        <v>7</v>
      </c>
    </row>
    <row r="32" spans="2:18" x14ac:dyDescent="0.2">
      <c r="J32" t="s">
        <v>72</v>
      </c>
      <c r="L32" s="60">
        <f ca="1">OFFSET($G$13,L$31,)</f>
        <v>2012</v>
      </c>
      <c r="M32" s="60">
        <f t="shared" ref="M32:R32" ca="1" si="3">OFFSET($G$13,M$31,)</f>
        <v>2013</v>
      </c>
      <c r="N32" s="60">
        <f t="shared" ca="1" si="3"/>
        <v>2014</v>
      </c>
      <c r="O32" s="60">
        <f t="shared" ca="1" si="3"/>
        <v>2015</v>
      </c>
      <c r="P32" s="60">
        <f t="shared" ca="1" si="3"/>
        <v>2016</v>
      </c>
      <c r="Q32" s="60">
        <f t="shared" ca="1" si="3"/>
        <v>2017</v>
      </c>
      <c r="R32" s="60">
        <f t="shared" ca="1" si="3"/>
        <v>2018</v>
      </c>
    </row>
    <row r="34" spans="4:18" x14ac:dyDescent="0.2">
      <c r="D34" t="s">
        <v>71</v>
      </c>
      <c r="L34" s="39">
        <f ca="1">OFFSET($J$13,L$31,)</f>
        <v>8000</v>
      </c>
      <c r="M34" s="64">
        <f t="shared" ref="M34:R34" ca="1" si="4">OFFSET($J$13,M$31,)</f>
        <v>0.02</v>
      </c>
      <c r="N34" s="64">
        <f t="shared" ca="1" si="4"/>
        <v>0.03</v>
      </c>
      <c r="O34" s="64">
        <f t="shared" ca="1" si="4"/>
        <v>2.5000000000000001E-2</v>
      </c>
      <c r="P34" s="64">
        <f t="shared" ca="1" si="4"/>
        <v>0.02</v>
      </c>
      <c r="Q34" s="64">
        <f t="shared" ca="1" si="4"/>
        <v>0.03</v>
      </c>
      <c r="R34" s="64">
        <f t="shared" ca="1" si="4"/>
        <v>0.02</v>
      </c>
    </row>
    <row r="36" spans="4:18" ht="12.75" thickBot="1" x14ac:dyDescent="0.25">
      <c r="D36" t="s">
        <v>75</v>
      </c>
      <c r="L36" s="67">
        <f ca="1">IF(L$31=1,L$34,K36*(1+L$34))</f>
        <v>8000</v>
      </c>
      <c r="M36" s="67">
        <f t="shared" ref="M36:R36" ca="1" si="5">IF(M$31=1,M$34,L36*(1+M$34))</f>
        <v>8160</v>
      </c>
      <c r="N36" s="67">
        <f t="shared" ca="1" si="5"/>
        <v>8404.8000000000011</v>
      </c>
      <c r="O36" s="67">
        <f t="shared" ca="1" si="5"/>
        <v>8614.92</v>
      </c>
      <c r="P36" s="67">
        <f t="shared" ca="1" si="5"/>
        <v>8787.2183999999997</v>
      </c>
      <c r="Q36" s="67">
        <f t="shared" ca="1" si="5"/>
        <v>9050.8349519999992</v>
      </c>
      <c r="R36" s="67">
        <f t="shared" ca="1" si="5"/>
        <v>9231.8516510399986</v>
      </c>
    </row>
    <row r="37" spans="4:18" ht="12.75" thickTop="1" x14ac:dyDescent="0.2"/>
  </sheetData>
  <mergeCells count="1">
    <mergeCell ref="A3:E3"/>
  </mergeCells>
  <conditionalFormatting sqref="F4">
    <cfRule type="cellIs" dxfId="7" priority="3" operator="notEqual">
      <formula>0</formula>
    </cfRule>
  </conditionalFormatting>
  <conditionalFormatting sqref="L14:L20">
    <cfRule type="expression" dxfId="6" priority="2">
      <formula>L$13=$J$11</formula>
    </cfRule>
  </conditionalFormatting>
  <conditionalFormatting sqref="M14:P20">
    <cfRule type="expression" dxfId="5" priority="1">
      <formula>M$13=$J$11</formula>
    </cfRule>
  </conditionalFormatting>
  <hyperlinks>
    <hyperlink ref="F4" location="Overall_Error_Check" tooltip="Go to Overall Error Check" display="Overall_Error_Check" xr:uid="{C5D0D37E-7A15-4D47-AE06-955EC4D52595}"/>
    <hyperlink ref="A3:E3" location="HL_Navigator" tooltip="Go to Navigator (Table of Contents)" display="Navigator" xr:uid="{251FD1E1-1481-455F-8E13-F94F32AF3546}"/>
    <hyperlink ref="A3" location="HL_Navigator" display="Navigator" xr:uid="{C677CE54-7987-460B-9E51-939C4A5B1529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7A42-56B7-4961-86ED-F04B3D373AE7}">
  <sheetPr codeName="Sheet8"/>
  <dimension ref="A1:R3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4" width="3.7109375" customWidth="1"/>
  </cols>
  <sheetData>
    <row r="1" spans="1:18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Actual Data</v>
      </c>
      <c r="B1" s="59"/>
      <c r="C1" s="59"/>
      <c r="D1" s="59"/>
      <c r="E1" s="59"/>
      <c r="F1" s="59"/>
      <c r="G1" s="59"/>
    </row>
    <row r="2" spans="1:18" ht="18" x14ac:dyDescent="0.25">
      <c r="A2" s="46" t="str">
        <f ca="1">Model_Name</f>
        <v>Chapter 3.6 - SP Rolling Budgets.xlsx</v>
      </c>
      <c r="B2" s="59"/>
      <c r="C2" s="59"/>
      <c r="D2" s="59"/>
      <c r="E2" s="59"/>
      <c r="F2" s="59"/>
      <c r="G2" s="59"/>
    </row>
    <row r="3" spans="1:18" x14ac:dyDescent="0.2">
      <c r="A3" s="92" t="s">
        <v>1</v>
      </c>
      <c r="B3" s="92"/>
      <c r="C3" s="92"/>
      <c r="D3" s="92"/>
      <c r="E3" s="92"/>
      <c r="F3" s="59"/>
      <c r="G3" s="59"/>
    </row>
    <row r="4" spans="1:18" ht="14.25" x14ac:dyDescent="0.2">
      <c r="A4" s="59"/>
      <c r="B4" s="59" t="s">
        <v>2</v>
      </c>
      <c r="C4" s="59"/>
      <c r="D4" s="59"/>
      <c r="E4" s="59"/>
      <c r="F4" s="1">
        <f>Overall_Error_Check</f>
        <v>0</v>
      </c>
      <c r="G4" s="59"/>
    </row>
    <row r="7" spans="1:18" x14ac:dyDescent="0.2">
      <c r="J7" s="57" t="s">
        <v>96</v>
      </c>
      <c r="K7" s="57"/>
      <c r="L7" s="57">
        <f>'Forecast Data'!L31</f>
        <v>1</v>
      </c>
      <c r="M7" s="57">
        <f>'Forecast Data'!M31</f>
        <v>2</v>
      </c>
      <c r="N7" s="57">
        <f>'Forecast Data'!N31</f>
        <v>3</v>
      </c>
      <c r="O7" s="57">
        <f>'Forecast Data'!O31</f>
        <v>4</v>
      </c>
      <c r="P7" s="57">
        <f>'Forecast Data'!P31</f>
        <v>5</v>
      </c>
      <c r="Q7" s="57">
        <f>'Forecast Data'!Q31</f>
        <v>6</v>
      </c>
      <c r="R7" s="57">
        <f>'Forecast Data'!R31</f>
        <v>7</v>
      </c>
    </row>
    <row r="8" spans="1:18" x14ac:dyDescent="0.2">
      <c r="J8" s="57" t="s">
        <v>72</v>
      </c>
      <c r="K8" s="57"/>
      <c r="L8" s="57">
        <f ca="1">'Forecast Data'!L32</f>
        <v>2012</v>
      </c>
      <c r="M8" s="57">
        <f ca="1">'Forecast Data'!M32</f>
        <v>2013</v>
      </c>
      <c r="N8" s="57">
        <f ca="1">'Forecast Data'!N32</f>
        <v>2014</v>
      </c>
      <c r="O8" s="57">
        <f ca="1">'Forecast Data'!O32</f>
        <v>2015</v>
      </c>
      <c r="P8" s="57">
        <f ca="1">'Forecast Data'!P32</f>
        <v>2016</v>
      </c>
      <c r="Q8" s="57">
        <f ca="1">'Forecast Data'!Q32</f>
        <v>2017</v>
      </c>
      <c r="R8" s="57">
        <f ca="1">'Forecast Data'!R32</f>
        <v>2018</v>
      </c>
    </row>
    <row r="10" spans="1:18" ht="16.5" x14ac:dyDescent="0.25">
      <c r="B10" s="55" t="str">
        <f ca="1">A1&amp;" to be Used for Calculations"</f>
        <v>Actual Data to be Used for Calculations</v>
      </c>
    </row>
    <row r="12" spans="1:18" ht="15" x14ac:dyDescent="0.25">
      <c r="C12" s="5" t="s">
        <v>98</v>
      </c>
    </row>
    <row r="14" spans="1:18" x14ac:dyDescent="0.2">
      <c r="D14" t="str">
        <f>'Forecast Data'!D34</f>
        <v>Inputs</v>
      </c>
      <c r="L14" s="56">
        <f ca="1">'Forecast Data'!L34</f>
        <v>8000</v>
      </c>
      <c r="M14" s="69">
        <f ca="1">'Forecast Data'!M34</f>
        <v>0.02</v>
      </c>
      <c r="N14" s="69">
        <f ca="1">'Forecast Data'!N34</f>
        <v>0.03</v>
      </c>
      <c r="O14" s="69">
        <f ca="1">'Forecast Data'!O34</f>
        <v>2.5000000000000001E-2</v>
      </c>
      <c r="P14" s="69">
        <f ca="1">'Forecast Data'!P34</f>
        <v>0.02</v>
      </c>
      <c r="Q14" s="69">
        <f ca="1">'Forecast Data'!Q34</f>
        <v>0.03</v>
      </c>
      <c r="R14" s="69">
        <f ca="1">'Forecast Data'!R34</f>
        <v>0.02</v>
      </c>
    </row>
    <row r="15" spans="1:18" x14ac:dyDescent="0.2">
      <c r="L15" s="59"/>
      <c r="M15" s="59"/>
      <c r="N15" s="59"/>
      <c r="O15" s="59"/>
      <c r="P15" s="59"/>
      <c r="Q15" s="59"/>
      <c r="R15" s="59"/>
    </row>
    <row r="16" spans="1:18" x14ac:dyDescent="0.2">
      <c r="D16" s="58" t="str">
        <f>'Forecast Data'!D36</f>
        <v>Sales</v>
      </c>
      <c r="L16" s="56">
        <f ca="1">'Forecast Data'!L36</f>
        <v>8000</v>
      </c>
      <c r="M16" s="56">
        <f ca="1">'Forecast Data'!M36</f>
        <v>8160</v>
      </c>
      <c r="N16" s="56">
        <f ca="1">'Forecast Data'!N36</f>
        <v>8404.8000000000011</v>
      </c>
      <c r="O16" s="56">
        <f ca="1">'Forecast Data'!O36</f>
        <v>8614.92</v>
      </c>
      <c r="P16" s="56">
        <f ca="1">'Forecast Data'!P36</f>
        <v>8787.2183999999997</v>
      </c>
      <c r="Q16" s="56">
        <f ca="1">'Forecast Data'!Q36</f>
        <v>9050.8349519999992</v>
      </c>
      <c r="R16" s="56">
        <f ca="1">'Forecast Data'!R36</f>
        <v>9231.8516510399986</v>
      </c>
    </row>
    <row r="19" spans="3:18" ht="15" x14ac:dyDescent="0.25">
      <c r="C19" s="5" t="s">
        <v>99</v>
      </c>
    </row>
    <row r="21" spans="3:18" x14ac:dyDescent="0.2">
      <c r="D21" t="s">
        <v>100</v>
      </c>
      <c r="H21" s="23" t="s">
        <v>101</v>
      </c>
      <c r="L21" s="63"/>
      <c r="M21" s="63">
        <v>9000</v>
      </c>
      <c r="N21" s="63">
        <v>8500</v>
      </c>
      <c r="O21" s="63"/>
      <c r="P21" s="63"/>
      <c r="Q21" s="63"/>
      <c r="R21" s="63"/>
    </row>
    <row r="24" spans="3:18" ht="15" x14ac:dyDescent="0.25">
      <c r="C24" s="5" t="s">
        <v>102</v>
      </c>
    </row>
    <row r="26" spans="3:18" x14ac:dyDescent="0.2">
      <c r="D26" t="s">
        <v>102</v>
      </c>
      <c r="L26" s="39">
        <f t="shared" ref="L26:R26" ca="1" si="0">IF(L$21&lt;&gt;"",L$21,IF(L$7=1,L$14,K26*(1+L$14)))</f>
        <v>8000</v>
      </c>
      <c r="M26" s="39">
        <f t="shared" si="0"/>
        <v>9000</v>
      </c>
      <c r="N26" s="39">
        <f t="shared" si="0"/>
        <v>8500</v>
      </c>
      <c r="O26" s="39">
        <f t="shared" ca="1" si="0"/>
        <v>8712.5</v>
      </c>
      <c r="P26" s="39">
        <f t="shared" ca="1" si="0"/>
        <v>8886.75</v>
      </c>
      <c r="Q26" s="39">
        <f t="shared" ca="1" si="0"/>
        <v>9153.3525000000009</v>
      </c>
      <c r="R26" s="39">
        <f t="shared" ca="1" si="0"/>
        <v>9336.4195500000005</v>
      </c>
    </row>
    <row r="29" spans="3:18" ht="15" x14ac:dyDescent="0.25">
      <c r="C29" s="5" t="s">
        <v>69</v>
      </c>
    </row>
    <row r="31" spans="3:18" x14ac:dyDescent="0.2">
      <c r="J31" t="s">
        <v>103</v>
      </c>
      <c r="L31" s="57">
        <f t="shared" ref="L31:R31" si="1">L7</f>
        <v>1</v>
      </c>
      <c r="M31" s="57">
        <f t="shared" si="1"/>
        <v>2</v>
      </c>
      <c r="N31" s="57">
        <f t="shared" si="1"/>
        <v>3</v>
      </c>
      <c r="O31" s="57">
        <f t="shared" si="1"/>
        <v>4</v>
      </c>
      <c r="P31" s="57">
        <f t="shared" si="1"/>
        <v>5</v>
      </c>
      <c r="Q31" s="57">
        <f t="shared" si="1"/>
        <v>6</v>
      </c>
      <c r="R31" s="57">
        <f t="shared" si="1"/>
        <v>7</v>
      </c>
    </row>
    <row r="32" spans="3:18" x14ac:dyDescent="0.2">
      <c r="D32" t="s">
        <v>104</v>
      </c>
      <c r="L32" s="39">
        <f ca="1">L16</f>
        <v>8000</v>
      </c>
      <c r="M32" s="39">
        <f t="shared" ref="M32:R32" ca="1" si="2">M16</f>
        <v>8160</v>
      </c>
      <c r="N32" s="39">
        <f t="shared" ca="1" si="2"/>
        <v>8404.8000000000011</v>
      </c>
      <c r="O32" s="39">
        <f t="shared" ca="1" si="2"/>
        <v>8614.92</v>
      </c>
      <c r="P32" s="39">
        <f t="shared" ca="1" si="2"/>
        <v>8787.2183999999997</v>
      </c>
      <c r="Q32" s="39">
        <f t="shared" ca="1" si="2"/>
        <v>9050.8349519999992</v>
      </c>
      <c r="R32" s="39">
        <f t="shared" ca="1" si="2"/>
        <v>9231.8516510399986</v>
      </c>
    </row>
    <row r="33" spans="4:18" x14ac:dyDescent="0.2">
      <c r="D33" t="s">
        <v>105</v>
      </c>
      <c r="L33" s="39">
        <f ca="1">L26</f>
        <v>8000</v>
      </c>
      <c r="M33" s="39">
        <f t="shared" ref="M33:R33" si="3">M26</f>
        <v>9000</v>
      </c>
      <c r="N33" s="39">
        <f t="shared" si="3"/>
        <v>8500</v>
      </c>
      <c r="O33" s="39">
        <f t="shared" ca="1" si="3"/>
        <v>8712.5</v>
      </c>
      <c r="P33" s="39">
        <f t="shared" ca="1" si="3"/>
        <v>8886.75</v>
      </c>
      <c r="Q33" s="39">
        <f t="shared" ca="1" si="3"/>
        <v>9153.3525000000009</v>
      </c>
      <c r="R33" s="39">
        <f t="shared" ca="1" si="3"/>
        <v>9336.4195500000005</v>
      </c>
    </row>
    <row r="34" spans="4:18" x14ac:dyDescent="0.2">
      <c r="D34" t="s">
        <v>106</v>
      </c>
      <c r="L34" s="66">
        <f ca="1">L33-L32</f>
        <v>0</v>
      </c>
      <c r="M34" s="66">
        <f t="shared" ref="M34:R34" ca="1" si="4">M33-M32</f>
        <v>840</v>
      </c>
      <c r="N34" s="66">
        <f t="shared" ca="1" si="4"/>
        <v>95.199999999998909</v>
      </c>
      <c r="O34" s="66">
        <f t="shared" ca="1" si="4"/>
        <v>97.579999999999927</v>
      </c>
      <c r="P34" s="66">
        <f t="shared" ca="1" si="4"/>
        <v>99.531600000000253</v>
      </c>
      <c r="Q34" s="66">
        <f t="shared" ca="1" si="4"/>
        <v>102.51754800000163</v>
      </c>
      <c r="R34" s="66">
        <f t="shared" ca="1" si="4"/>
        <v>104.56789896000191</v>
      </c>
    </row>
  </sheetData>
  <mergeCells count="1">
    <mergeCell ref="A3:E3"/>
  </mergeCells>
  <conditionalFormatting sqref="F4">
    <cfRule type="cellIs" dxfId="4" priority="1" operator="notEqual">
      <formula>0</formula>
    </cfRule>
  </conditionalFormatting>
  <hyperlinks>
    <hyperlink ref="F4" location="Overall_Error_Check" tooltip="Go to Overall Error Check" display="Overall_Error_Check" xr:uid="{C4EEF73F-9D99-4685-B4F2-1129080FAE34}"/>
    <hyperlink ref="A3:E3" location="HL_Navigator" tooltip="Go to Navigator (Table of Contents)" display="Navigator" xr:uid="{A3CFBCD3-EF3F-48E8-BF34-4EF42A8722E2}"/>
    <hyperlink ref="A3" location="HL_Navigator" display="Navigator" xr:uid="{90E5B23E-D08B-495F-943D-6B77F29A336F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B3B95-CF78-4229-BF9E-7CF18ACD984D}">
  <sheetPr codeName="Sheet9"/>
  <dimension ref="A1:L37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4" width="3.7109375" customWidth="1"/>
  </cols>
  <sheetData>
    <row r="1" spans="1:12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Bias and Estimates</v>
      </c>
      <c r="B1" s="59"/>
      <c r="C1" s="59"/>
      <c r="D1" s="59"/>
      <c r="E1" s="59"/>
      <c r="F1" s="59"/>
    </row>
    <row r="2" spans="1:12" ht="18" x14ac:dyDescent="0.25">
      <c r="A2" s="46" t="str">
        <f ca="1">Model_Name</f>
        <v>Chapter 3.6 - SP Rolling Budgets.xlsx</v>
      </c>
      <c r="B2" s="59"/>
      <c r="C2" s="59"/>
      <c r="D2" s="59"/>
      <c r="E2" s="59"/>
      <c r="F2" s="59"/>
    </row>
    <row r="3" spans="1:12" x14ac:dyDescent="0.2">
      <c r="A3" s="92" t="s">
        <v>1</v>
      </c>
      <c r="B3" s="92"/>
      <c r="C3" s="92"/>
      <c r="D3" s="92"/>
      <c r="E3" s="92"/>
      <c r="F3" s="59"/>
    </row>
    <row r="4" spans="1:12" ht="14.25" x14ac:dyDescent="0.2">
      <c r="A4" s="59"/>
      <c r="B4" s="59" t="s">
        <v>2</v>
      </c>
      <c r="C4" s="59"/>
      <c r="D4" s="59"/>
      <c r="E4" s="59"/>
      <c r="F4" s="1">
        <f>Overall_Error_Check</f>
        <v>0</v>
      </c>
    </row>
    <row r="7" spans="1:12" ht="16.5" x14ac:dyDescent="0.25">
      <c r="B7" s="55" t="s">
        <v>121</v>
      </c>
    </row>
    <row r="9" spans="1:12" ht="12.75" x14ac:dyDescent="0.2">
      <c r="C9" s="70" t="s">
        <v>107</v>
      </c>
      <c r="D9" s="70"/>
      <c r="E9" s="70"/>
      <c r="F9" s="70"/>
      <c r="G9" s="70"/>
      <c r="H9" s="70"/>
      <c r="I9" s="70"/>
      <c r="J9" s="70"/>
      <c r="K9" s="70"/>
      <c r="L9" s="70"/>
    </row>
    <row r="10" spans="1:12" ht="12.75" x14ac:dyDescent="0.2"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ht="12.75" x14ac:dyDescent="0.2">
      <c r="C11" s="70"/>
      <c r="D11" s="70"/>
      <c r="E11" s="70"/>
      <c r="F11" s="71" t="s">
        <v>108</v>
      </c>
      <c r="G11" s="70"/>
      <c r="H11" s="70"/>
      <c r="I11" s="70"/>
      <c r="J11" s="70"/>
      <c r="K11" s="70"/>
      <c r="L11" s="70"/>
    </row>
    <row r="12" spans="1:12" ht="12.75" x14ac:dyDescent="0.2"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12.75" x14ac:dyDescent="0.2">
      <c r="C13" s="70"/>
      <c r="D13" s="70"/>
      <c r="E13" s="70"/>
      <c r="F13" s="82" t="s">
        <v>109</v>
      </c>
      <c r="G13" s="70"/>
      <c r="H13" s="70"/>
      <c r="I13" s="70"/>
      <c r="J13" s="70"/>
      <c r="K13" s="70"/>
      <c r="L13" s="70"/>
    </row>
    <row r="14" spans="1:12" ht="12.75" x14ac:dyDescent="0.2"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12.75" x14ac:dyDescent="0.2">
      <c r="C15" s="70"/>
      <c r="D15" s="70"/>
      <c r="E15" s="70"/>
      <c r="F15" s="71" t="s">
        <v>110</v>
      </c>
      <c r="G15" s="70"/>
      <c r="H15" s="70"/>
      <c r="I15" s="70"/>
      <c r="J15" s="70"/>
      <c r="K15" s="70"/>
      <c r="L15" s="70"/>
    </row>
    <row r="16" spans="1:12" ht="12.75" x14ac:dyDescent="0.2"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3:12" ht="12.75" x14ac:dyDescent="0.2"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3:12" ht="12.75" x14ac:dyDescent="0.2">
      <c r="C18" s="72" t="s">
        <v>67</v>
      </c>
      <c r="D18" s="70"/>
      <c r="E18" s="70"/>
      <c r="F18" s="70"/>
      <c r="G18" s="70"/>
      <c r="H18" s="70"/>
      <c r="I18" s="70"/>
      <c r="J18" s="70"/>
      <c r="K18" s="70"/>
      <c r="L18" s="70"/>
    </row>
    <row r="19" spans="3:12" ht="15.75" x14ac:dyDescent="0.25">
      <c r="C19" s="73"/>
      <c r="D19" s="70"/>
      <c r="E19" s="70"/>
      <c r="F19" s="70"/>
      <c r="G19" s="70"/>
      <c r="H19" s="70"/>
      <c r="I19" s="70"/>
      <c r="J19" s="70"/>
      <c r="K19" s="70"/>
      <c r="L19" s="70"/>
    </row>
    <row r="20" spans="3:12" ht="12.75" x14ac:dyDescent="0.2">
      <c r="C20" s="70"/>
      <c r="D20" s="70"/>
      <c r="E20" s="70"/>
      <c r="F20" s="70" t="s">
        <v>111</v>
      </c>
      <c r="G20" s="70"/>
      <c r="H20" s="70"/>
      <c r="I20" s="70"/>
      <c r="J20" s="70"/>
      <c r="K20" s="70"/>
      <c r="L20" s="70"/>
    </row>
    <row r="21" spans="3:12" ht="12.75" x14ac:dyDescent="0.2"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3:12" ht="12.75" x14ac:dyDescent="0.2">
      <c r="C22" s="70"/>
      <c r="D22" s="70"/>
      <c r="E22" s="70"/>
      <c r="F22" s="90" t="s">
        <v>112</v>
      </c>
      <c r="G22" s="90" t="s">
        <v>113</v>
      </c>
      <c r="H22" s="90" t="s">
        <v>114</v>
      </c>
      <c r="I22" s="90" t="s">
        <v>115</v>
      </c>
      <c r="J22" s="90" t="s">
        <v>116</v>
      </c>
      <c r="K22" s="90" t="s">
        <v>117</v>
      </c>
      <c r="L22" s="90" t="s">
        <v>118</v>
      </c>
    </row>
    <row r="23" spans="3:12" ht="12.75" x14ac:dyDescent="0.2">
      <c r="C23" s="70"/>
      <c r="D23" s="70"/>
      <c r="E23" s="70"/>
      <c r="F23" s="78">
        <v>1</v>
      </c>
      <c r="G23" s="78">
        <v>170</v>
      </c>
      <c r="H23" s="78">
        <v>200</v>
      </c>
      <c r="I23" s="78">
        <f t="shared" ref="I23:I28" si="0">G23-H23</f>
        <v>-30</v>
      </c>
      <c r="J23" s="78">
        <f t="shared" ref="J23:J28" si="1">I23^2</f>
        <v>900</v>
      </c>
      <c r="K23" s="78">
        <f t="shared" ref="K23:K28" si="2">SQRT(J23)</f>
        <v>30</v>
      </c>
      <c r="L23" s="79">
        <f t="shared" ref="L23:L28" si="3">K23/G23</f>
        <v>0.17647058823529413</v>
      </c>
    </row>
    <row r="24" spans="3:12" ht="12.75" x14ac:dyDescent="0.2">
      <c r="C24" s="70"/>
      <c r="D24" s="70"/>
      <c r="E24" s="70"/>
      <c r="F24" s="78">
        <v>2</v>
      </c>
      <c r="G24" s="78">
        <v>230</v>
      </c>
      <c r="H24" s="78">
        <v>195</v>
      </c>
      <c r="I24" s="78">
        <f t="shared" si="0"/>
        <v>35</v>
      </c>
      <c r="J24" s="78">
        <f t="shared" si="1"/>
        <v>1225</v>
      </c>
      <c r="K24" s="78">
        <f t="shared" si="2"/>
        <v>35</v>
      </c>
      <c r="L24" s="79">
        <f t="shared" si="3"/>
        <v>0.15217391304347827</v>
      </c>
    </row>
    <row r="25" spans="3:12" ht="12.75" x14ac:dyDescent="0.2">
      <c r="C25" s="70"/>
      <c r="D25" s="70"/>
      <c r="E25" s="70"/>
      <c r="F25" s="78">
        <v>3</v>
      </c>
      <c r="G25" s="78">
        <v>250</v>
      </c>
      <c r="H25" s="78">
        <v>210</v>
      </c>
      <c r="I25" s="78">
        <f t="shared" si="0"/>
        <v>40</v>
      </c>
      <c r="J25" s="78">
        <f t="shared" si="1"/>
        <v>1600</v>
      </c>
      <c r="K25" s="78">
        <f t="shared" si="2"/>
        <v>40</v>
      </c>
      <c r="L25" s="79">
        <f t="shared" si="3"/>
        <v>0.16</v>
      </c>
    </row>
    <row r="26" spans="3:12" ht="12.75" x14ac:dyDescent="0.2">
      <c r="C26" s="70"/>
      <c r="D26" s="70"/>
      <c r="E26" s="70"/>
      <c r="F26" s="78">
        <v>4</v>
      </c>
      <c r="G26" s="78">
        <v>200</v>
      </c>
      <c r="H26" s="78">
        <v>220</v>
      </c>
      <c r="I26" s="78">
        <f t="shared" si="0"/>
        <v>-20</v>
      </c>
      <c r="J26" s="78">
        <f t="shared" si="1"/>
        <v>400</v>
      </c>
      <c r="K26" s="78">
        <f t="shared" si="2"/>
        <v>20</v>
      </c>
      <c r="L26" s="79">
        <f t="shared" si="3"/>
        <v>0.1</v>
      </c>
    </row>
    <row r="27" spans="3:12" ht="12.75" x14ac:dyDescent="0.2">
      <c r="C27" s="70"/>
      <c r="D27" s="70"/>
      <c r="E27" s="70"/>
      <c r="F27" s="78">
        <v>5</v>
      </c>
      <c r="G27" s="78">
        <v>185</v>
      </c>
      <c r="H27" s="78">
        <v>210</v>
      </c>
      <c r="I27" s="78">
        <f t="shared" si="0"/>
        <v>-25</v>
      </c>
      <c r="J27" s="78">
        <f t="shared" si="1"/>
        <v>625</v>
      </c>
      <c r="K27" s="78">
        <f t="shared" si="2"/>
        <v>25</v>
      </c>
      <c r="L27" s="79">
        <f t="shared" si="3"/>
        <v>0.13513513513513514</v>
      </c>
    </row>
    <row r="28" spans="3:12" ht="12.75" x14ac:dyDescent="0.2">
      <c r="C28" s="70"/>
      <c r="D28" s="70"/>
      <c r="E28" s="70"/>
      <c r="F28" s="78">
        <v>6</v>
      </c>
      <c r="G28" s="78">
        <v>180</v>
      </c>
      <c r="H28" s="78">
        <v>200</v>
      </c>
      <c r="I28" s="78">
        <f t="shared" si="0"/>
        <v>-20</v>
      </c>
      <c r="J28" s="78">
        <f t="shared" si="1"/>
        <v>400</v>
      </c>
      <c r="K28" s="78">
        <f t="shared" si="2"/>
        <v>20</v>
      </c>
      <c r="L28" s="79">
        <f t="shared" si="3"/>
        <v>0.1111111111111111</v>
      </c>
    </row>
    <row r="29" spans="3:12" ht="12.75" x14ac:dyDescent="0.2">
      <c r="C29" s="70"/>
      <c r="D29" s="70"/>
      <c r="E29" s="70"/>
      <c r="F29" s="74" t="s">
        <v>119</v>
      </c>
      <c r="G29" s="75"/>
      <c r="H29" s="75"/>
      <c r="I29" s="80">
        <f>SUM(I23:I28)</f>
        <v>-20</v>
      </c>
      <c r="J29" s="80">
        <f>SUM(J23:J28)</f>
        <v>5150</v>
      </c>
      <c r="K29" s="80">
        <f>SUM(K23:K28)</f>
        <v>170</v>
      </c>
      <c r="L29" s="81">
        <f>SUM(L23:L28)</f>
        <v>0.83489074752501868</v>
      </c>
    </row>
    <row r="30" spans="3:12" ht="12.75" x14ac:dyDescent="0.2">
      <c r="C30" s="70"/>
      <c r="D30" s="70"/>
      <c r="E30" s="70"/>
      <c r="F30" s="70"/>
      <c r="G30" s="70"/>
      <c r="H30" s="70"/>
      <c r="I30" s="76"/>
      <c r="J30" s="76"/>
      <c r="K30" s="76"/>
      <c r="L30" s="76"/>
    </row>
    <row r="31" spans="3:12" ht="12.75" x14ac:dyDescent="0.2">
      <c r="C31" s="70"/>
      <c r="D31" s="70"/>
      <c r="E31" s="71" t="s">
        <v>120</v>
      </c>
      <c r="F31" s="71"/>
      <c r="G31" s="70"/>
      <c r="H31" s="70"/>
      <c r="I31" s="76"/>
      <c r="J31" s="76"/>
      <c r="K31" s="76"/>
      <c r="L31" s="76"/>
    </row>
    <row r="32" spans="3:12" ht="12.75" x14ac:dyDescent="0.2">
      <c r="C32" s="70"/>
      <c r="D32" s="70"/>
      <c r="E32" s="70"/>
      <c r="F32" s="77"/>
      <c r="G32" s="70"/>
      <c r="H32" s="70"/>
      <c r="I32" s="70"/>
      <c r="J32" s="70"/>
      <c r="K32" s="70"/>
      <c r="L32" s="70"/>
    </row>
    <row r="33" spans="3:12" ht="12.75" x14ac:dyDescent="0.2">
      <c r="C33" s="70"/>
      <c r="D33" s="70"/>
      <c r="E33" s="70"/>
      <c r="F33" s="77" t="str">
        <f>"1. Cumulative sum of Forecast Errors (CFE) = "&amp;TEXT(I29,"#,##0")</f>
        <v>1. Cumulative sum of Forecast Errors (CFE) = -20</v>
      </c>
      <c r="G33" s="70"/>
      <c r="H33" s="70"/>
      <c r="I33" s="70"/>
      <c r="J33" s="70"/>
      <c r="K33" s="70"/>
      <c r="L33" s="70"/>
    </row>
    <row r="34" spans="3:12" ht="12.75" x14ac:dyDescent="0.2">
      <c r="C34" s="70"/>
      <c r="D34" s="70"/>
      <c r="E34" s="70"/>
      <c r="F34" s="77" t="str">
        <f>"2. Mean Absolute Deviation (MAD) = "&amp;TEXT(K29,"#,##0")&amp;" / "&amp;TEXT(COUNT(F23:F28),"#,##0")&amp;" = "&amp;TEXT(K29/COUNT(F23:F28),"#,##0.00")</f>
        <v>2. Mean Absolute Deviation (MAD) = 170 / 6 = 28.33</v>
      </c>
      <c r="G34" s="70"/>
      <c r="H34" s="70"/>
      <c r="I34" s="70"/>
      <c r="J34" s="70"/>
      <c r="K34" s="70"/>
      <c r="L34" s="70"/>
    </row>
    <row r="35" spans="3:12" ht="12.75" x14ac:dyDescent="0.2">
      <c r="C35" s="70"/>
      <c r="D35" s="70"/>
      <c r="E35" s="70"/>
      <c r="F35" s="77" t="str">
        <f>"3. Mean Squared Error (MSE) = "&amp;TEXT(J29,"#,##0")&amp;" / "&amp;TEXT(COUNT(F23:F28),"#,##0")&amp;" = "&amp;TEXT(J29/COUNT(F23:F28),"#,##0.00")</f>
        <v>3. Mean Squared Error (MSE) = 5,150 / 6 = 858.33</v>
      </c>
      <c r="G35" s="70"/>
      <c r="H35" s="70"/>
      <c r="I35" s="70"/>
      <c r="J35" s="70"/>
      <c r="K35" s="70"/>
      <c r="L35" s="70"/>
    </row>
    <row r="36" spans="3:12" ht="12.75" x14ac:dyDescent="0.2">
      <c r="C36" s="70"/>
      <c r="D36" s="70"/>
      <c r="E36" s="70"/>
      <c r="F36" s="77" t="str">
        <f>"4. Standard Deviation (SD) = SQRT("&amp;TEXT(J29,"#,##0")&amp;" / "&amp;TEXT(COUNT(F23:F28),"#,##0")&amp;") = "&amp;TEXT(SQRT(J29/COUNT(F23:F28)),"#,##0.00")</f>
        <v>4. Standard Deviation (SD) = SQRT(5,150 / 6) = 29.30</v>
      </c>
      <c r="G36" s="70"/>
      <c r="H36" s="70"/>
      <c r="I36" s="70"/>
      <c r="J36" s="70"/>
      <c r="K36" s="70"/>
      <c r="L36" s="70"/>
    </row>
    <row r="37" spans="3:12" ht="12.75" x14ac:dyDescent="0.2">
      <c r="C37" s="70"/>
      <c r="D37" s="70"/>
      <c r="E37" s="70"/>
      <c r="F37" s="77" t="str">
        <f>"5. Mean Absolute Percentage Error (MAPE) = "&amp;TEXT(L29,"#,##0.00%")&amp;" / "&amp;TEXT(COUNT(F23:F28),"#,##0")&amp;" = "&amp;TEXT(L29/COUNT(F23:F28),"#,##0.00%")</f>
        <v>5. Mean Absolute Percentage Error (MAPE) = 83.49% / 6 = 13.91%</v>
      </c>
      <c r="G37" s="70"/>
      <c r="H37" s="70"/>
      <c r="I37" s="70"/>
      <c r="J37" s="70"/>
      <c r="K37" s="70"/>
      <c r="L37" s="70"/>
    </row>
  </sheetData>
  <mergeCells count="1">
    <mergeCell ref="A3:E3"/>
  </mergeCells>
  <conditionalFormatting sqref="F4">
    <cfRule type="cellIs" dxfId="3" priority="1" operator="notEqual">
      <formula>0</formula>
    </cfRule>
  </conditionalFormatting>
  <hyperlinks>
    <hyperlink ref="F4" location="Overall_Error_Check" tooltip="Go to Overall Error Check" display="Overall_Error_Check" xr:uid="{47B26799-78AA-4663-A3A1-F562FAC6FEC3}"/>
    <hyperlink ref="A3:E3" location="HL_Navigator" tooltip="Go to Navigator (Table of Contents)" display="Navigator" xr:uid="{41EEC905-1D57-484F-829A-5146EF353E47}"/>
    <hyperlink ref="A3" location="HL_Navigator" display="Navigator" xr:uid="{F053E4F3-34FB-4AB9-AAD8-C19BBCBD58F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24</vt:i4>
      </vt:variant>
    </vt:vector>
  </HeadingPairs>
  <TitlesOfParts>
    <vt:vector size="34" baseType="lpstr">
      <vt:lpstr>Cover</vt:lpstr>
      <vt:lpstr>Navigator</vt:lpstr>
      <vt:lpstr>Style Guide</vt:lpstr>
      <vt:lpstr>Model Parameters</vt:lpstr>
      <vt:lpstr>Input</vt:lpstr>
      <vt:lpstr>Output</vt:lpstr>
      <vt:lpstr>Forecast Data</vt:lpstr>
      <vt:lpstr>Actual Data</vt:lpstr>
      <vt:lpstr>Bias and Estimates</vt:lpstr>
      <vt:lpstr>Error Checks</vt:lpstr>
      <vt:lpstr>Client_Name</vt:lpstr>
      <vt:lpstr>Days_in_Year</vt:lpstr>
      <vt:lpstr>HL_1</vt:lpstr>
      <vt:lpstr>HL_10</vt:lpstr>
      <vt:lpstr>HL_3</vt:lpstr>
      <vt:lpstr>HL_4</vt:lpstr>
      <vt:lpstr>HL_5</vt:lpstr>
      <vt:lpstr>HL_6</vt:lpstr>
      <vt:lpstr>HL_7</vt:lpstr>
      <vt:lpstr>HL_8</vt:lpstr>
      <vt:lpstr>HL_9</vt:lpstr>
      <vt:lpstr>HL_Model_Parameters</vt:lpstr>
      <vt:lpstr>HL_Navigator</vt:lpstr>
      <vt:lpstr>Model_Name</vt:lpstr>
      <vt:lpstr>Months_in_Half_Yr</vt:lpstr>
      <vt:lpstr>Months_in_Month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Tim Heng</cp:lastModifiedBy>
  <cp:lastPrinted>2020-05-08T04:40:13Z</cp:lastPrinted>
  <dcterms:created xsi:type="dcterms:W3CDTF">2012-10-20T20:39:47Z</dcterms:created>
  <dcterms:modified xsi:type="dcterms:W3CDTF">2020-05-28T14:37:54Z</dcterms:modified>
</cp:coreProperties>
</file>