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im Heng\Dropbox\SumProduct\Training\Financial Modelling Book 2\Final screenshots and files\Chapter 03 - Forecasting excl 3.6 rolling budget file\"/>
    </mc:Choice>
  </mc:AlternateContent>
  <xr:revisionPtr revIDLastSave="0" documentId="13_ncr:1_{745C5A1C-80A4-40EB-AA8C-4170611C66D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Timing" sheetId="6" r:id="rId5"/>
    <sheet name="Assumptions" sheetId="10" r:id="rId6"/>
    <sheet name="Outputs" sheetId="12" r:id="rId7"/>
    <sheet name="Lookup Data" sheetId="13" r:id="rId8"/>
    <sheet name="Error Checks" sheetId="5" r:id="rId9"/>
  </sheets>
  <definedNames>
    <definedName name="Client_Name">'Model Parameters'!$G$12</definedName>
    <definedName name="Days_in_Year">'Model Parameters'!$G$19</definedName>
    <definedName name="Example_Reporting_Month">Timing!$H$19</definedName>
    <definedName name="HL_1">Cover!$A$3</definedName>
    <definedName name="HL_3">'Style Guide'!$A$3</definedName>
    <definedName name="HL_4">'Model Parameters'!$A$3</definedName>
    <definedName name="HL_5">Timing!$A$3</definedName>
    <definedName name="HL_6">Assumptions!$A$3</definedName>
    <definedName name="HL_7">Outputs!$A$3</definedName>
    <definedName name="HL_8">'Lookup Data'!$A$3</definedName>
    <definedName name="HL_9">'Error Checks'!$A$3</definedName>
    <definedName name="HL_Model_Parameters">'Model Parameters'!$A$5</definedName>
    <definedName name="HL_Navigator">Navigator!$A$1</definedName>
    <definedName name="LU_Number_of_Periods">Assumptions!$I$9:$BQ$9</definedName>
    <definedName name="LU_On_or_Off">'Lookup Data'!$F$11:$F$12</definedName>
    <definedName name="LU_Periodicity">Assumptions!$J$23:$BQ$23</definedName>
    <definedName name="LU_Reporting_Month">Assumptions!$J$24:$BQ$24</definedName>
    <definedName name="LU_Reporting_Period_No">Assumptions!$J$25:$BQ$25</definedName>
    <definedName name="LU_Scale_Up_Factor">Assumptions!$J$28:$BQ$28</definedName>
    <definedName name="Max_No_of_Reporting_Periods">Assumptions!$I$30</definedName>
    <definedName name="Model_Name">'Model Parameters'!$G$11</definedName>
    <definedName name="Model_Start_Date">Timing!$H$15</definedName>
    <definedName name="Months_in_Half_Yr">'Model Parameters'!$G$22</definedName>
    <definedName name="Months_in_Month">'Model Parameters'!$G$20</definedName>
    <definedName name="Months_in_Quarter">'Model Parameters'!$G$21</definedName>
    <definedName name="Months_in_Year">'Model Parameters'!$G$23</definedName>
    <definedName name="Off">'Lookup Data'!$F$12</definedName>
    <definedName name="On">'Lookup Data'!$F$11</definedName>
    <definedName name="Overall_Error_Check">'Error Checks'!$I$17</definedName>
    <definedName name="Periodicity">Timing!$H$17</definedName>
    <definedName name="Quarters_in_Year">'Model Parameters'!$G$24</definedName>
    <definedName name="Reporting_Month_Factor">Timing!$H$21</definedName>
    <definedName name="Rounding_Accuracy">'Model Parameters'!$G$26</definedName>
    <definedName name="Scale_Up_Factor_Switch">Outputs!$H$19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2" l="1"/>
  <c r="G24" i="12"/>
  <c r="F10" i="13"/>
  <c r="C8" i="13"/>
  <c r="H11" i="13" s="1"/>
  <c r="B6" i="13"/>
  <c r="A1" i="13"/>
  <c r="G31" i="12"/>
  <c r="G29" i="12"/>
  <c r="G27" i="12"/>
  <c r="G26" i="12"/>
  <c r="E31" i="12"/>
  <c r="E29" i="12"/>
  <c r="E27" i="12"/>
  <c r="E26" i="12"/>
  <c r="C9" i="12"/>
  <c r="G18" i="10"/>
  <c r="D37" i="10"/>
  <c r="D22" i="12" s="1"/>
  <c r="J44" i="10"/>
  <c r="K44" i="10"/>
  <c r="L44" i="10"/>
  <c r="M44" i="10"/>
  <c r="N44" i="10"/>
  <c r="O44" i="10"/>
  <c r="P44" i="10"/>
  <c r="Q44" i="10"/>
  <c r="R44" i="10"/>
  <c r="S44" i="10"/>
  <c r="S46" i="10" s="1"/>
  <c r="T44" i="10"/>
  <c r="T46" i="10" s="1"/>
  <c r="U44" i="10"/>
  <c r="U46" i="10" s="1"/>
  <c r="V44" i="10"/>
  <c r="V46" i="10" s="1"/>
  <c r="W44" i="10"/>
  <c r="X44" i="10"/>
  <c r="X46" i="10" s="1"/>
  <c r="Y44" i="10"/>
  <c r="Z44" i="10"/>
  <c r="Z46" i="10" s="1"/>
  <c r="AA44" i="10"/>
  <c r="AA46" i="10" s="1"/>
  <c r="AB44" i="10"/>
  <c r="AC44" i="10"/>
  <c r="AC46" i="10" s="1"/>
  <c r="AD44" i="10"/>
  <c r="AD46" i="10" s="1"/>
  <c r="AE44" i="10"/>
  <c r="AE46" i="10" s="1"/>
  <c r="AF44" i="10"/>
  <c r="AF46" i="10" s="1"/>
  <c r="AG44" i="10"/>
  <c r="AG46" i="10" s="1"/>
  <c r="AH44" i="10"/>
  <c r="AH46" i="10" s="1"/>
  <c r="AI44" i="10"/>
  <c r="AJ44" i="10"/>
  <c r="AJ46" i="10" s="1"/>
  <c r="AK44" i="10"/>
  <c r="AL44" i="10"/>
  <c r="AL46" i="10" s="1"/>
  <c r="AM44" i="10"/>
  <c r="AM46" i="10" s="1"/>
  <c r="AN44" i="10"/>
  <c r="AO44" i="10"/>
  <c r="AO46" i="10" s="1"/>
  <c r="AP44" i="10"/>
  <c r="AP46" i="10" s="1"/>
  <c r="AQ44" i="10"/>
  <c r="AQ46" i="10" s="1"/>
  <c r="AR44" i="10"/>
  <c r="AR46" i="10" s="1"/>
  <c r="AS44" i="10"/>
  <c r="AS46" i="10" s="1"/>
  <c r="AT44" i="10"/>
  <c r="AT46" i="10" s="1"/>
  <c r="AU44" i="10"/>
  <c r="AV44" i="10"/>
  <c r="AV46" i="10" s="1"/>
  <c r="AW44" i="10"/>
  <c r="AW46" i="10" s="1"/>
  <c r="AX44" i="10"/>
  <c r="AX46" i="10" s="1"/>
  <c r="AY44" i="10"/>
  <c r="AY46" i="10" s="1"/>
  <c r="AZ44" i="10"/>
  <c r="BA44" i="10"/>
  <c r="BA46" i="10" s="1"/>
  <c r="BB44" i="10"/>
  <c r="BB46" i="10" s="1"/>
  <c r="BC44" i="10"/>
  <c r="BC46" i="10" s="1"/>
  <c r="BD44" i="10"/>
  <c r="BD46" i="10" s="1"/>
  <c r="BE44" i="10"/>
  <c r="BE46" i="10" s="1"/>
  <c r="BF44" i="10"/>
  <c r="BG44" i="10"/>
  <c r="BH44" i="10"/>
  <c r="BH46" i="10" s="1"/>
  <c r="BI44" i="10"/>
  <c r="BJ44" i="10"/>
  <c r="BJ46" i="10" s="1"/>
  <c r="BK44" i="10"/>
  <c r="BK46" i="10" s="1"/>
  <c r="BL44" i="10"/>
  <c r="BM44" i="10"/>
  <c r="BM46" i="10" s="1"/>
  <c r="BN44" i="10"/>
  <c r="BN46" i="10" s="1"/>
  <c r="BO44" i="10"/>
  <c r="BO46" i="10" s="1"/>
  <c r="BP44" i="10"/>
  <c r="BP46" i="10" s="1"/>
  <c r="BQ44" i="10"/>
  <c r="BQ46" i="10" s="1"/>
  <c r="J46" i="10"/>
  <c r="K46" i="10"/>
  <c r="L46" i="10"/>
  <c r="M46" i="10"/>
  <c r="N46" i="10"/>
  <c r="O46" i="10"/>
  <c r="P46" i="10"/>
  <c r="Q46" i="10"/>
  <c r="R46" i="10"/>
  <c r="W46" i="10"/>
  <c r="Y46" i="10"/>
  <c r="AB46" i="10"/>
  <c r="AI46" i="10"/>
  <c r="AK46" i="10"/>
  <c r="AN46" i="10"/>
  <c r="AU46" i="10"/>
  <c r="AZ46" i="10"/>
  <c r="BF46" i="10"/>
  <c r="BG46" i="10"/>
  <c r="BI46" i="10"/>
  <c r="BL46" i="10"/>
  <c r="B13" i="12"/>
  <c r="C11" i="12"/>
  <c r="C8" i="12"/>
  <c r="C7" i="12"/>
  <c r="C6" i="12"/>
  <c r="A1" i="12"/>
  <c r="C7" i="10"/>
  <c r="C8" i="10"/>
  <c r="C9" i="10"/>
  <c r="C6" i="10"/>
  <c r="B11" i="10"/>
  <c r="B33" i="10" s="1"/>
  <c r="A1" i="10"/>
  <c r="H15" i="6"/>
  <c r="J9" i="6" l="1"/>
  <c r="H21" i="6"/>
  <c r="I19" i="6"/>
  <c r="K9" i="6" l="1"/>
  <c r="J9" i="10"/>
  <c r="J6" i="6"/>
  <c r="L9" i="6" l="1"/>
  <c r="K9" i="10"/>
  <c r="J7" i="6"/>
  <c r="J6" i="10"/>
  <c r="M9" i="6" l="1"/>
  <c r="L9" i="10"/>
  <c r="J7" i="10"/>
  <c r="K6" i="6"/>
  <c r="J5" i="6"/>
  <c r="M9" i="10" l="1"/>
  <c r="N9" i="6"/>
  <c r="J5" i="10"/>
  <c r="K7" i="6"/>
  <c r="K6" i="10"/>
  <c r="N9" i="10" l="1"/>
  <c r="O9" i="6"/>
  <c r="K7" i="10"/>
  <c r="K5" i="6"/>
  <c r="L6" i="6"/>
  <c r="P9" i="6" l="1"/>
  <c r="O9" i="10"/>
  <c r="K5" i="10"/>
  <c r="L7" i="6"/>
  <c r="L6" i="10"/>
  <c r="B11" i="6"/>
  <c r="A1" i="6"/>
  <c r="P9" i="10" l="1"/>
  <c r="Q9" i="6"/>
  <c r="L7" i="10"/>
  <c r="L5" i="6"/>
  <c r="M6" i="6"/>
  <c r="A1" i="5"/>
  <c r="Q9" i="10" l="1"/>
  <c r="R9" i="6"/>
  <c r="L5" i="10"/>
  <c r="M7" i="6"/>
  <c r="M6" i="10"/>
  <c r="I37" i="4"/>
  <c r="R9" i="10" l="1"/>
  <c r="S9" i="6"/>
  <c r="M7" i="10"/>
  <c r="M5" i="6"/>
  <c r="N6" i="6"/>
  <c r="A1" i="2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F4" i="12" l="1"/>
  <c r="G4" i="13"/>
  <c r="F4" i="10"/>
  <c r="S9" i="10"/>
  <c r="T9" i="6"/>
  <c r="A2" i="12"/>
  <c r="A2" i="13"/>
  <c r="M5" i="10"/>
  <c r="A2" i="10"/>
  <c r="N7" i="6"/>
  <c r="N6" i="10"/>
  <c r="F4" i="5"/>
  <c r="I4" i="2"/>
  <c r="G4" i="3"/>
  <c r="F4" i="6"/>
  <c r="A2" i="6"/>
  <c r="I4" i="4"/>
  <c r="A2" i="2"/>
  <c r="A2" i="5"/>
  <c r="B56" i="4"/>
  <c r="A2" i="4"/>
  <c r="A2" i="3"/>
  <c r="C6" i="1"/>
  <c r="J8" i="6"/>
  <c r="K8" i="6"/>
  <c r="L8" i="6"/>
  <c r="M8" i="6"/>
  <c r="T9" i="10" l="1"/>
  <c r="U9" i="6"/>
  <c r="M8" i="10"/>
  <c r="L8" i="10"/>
  <c r="J8" i="10"/>
  <c r="K8" i="10"/>
  <c r="N8" i="6"/>
  <c r="N7" i="10"/>
  <c r="O6" i="6"/>
  <c r="N5" i="6"/>
  <c r="U9" i="10" l="1"/>
  <c r="V9" i="6"/>
  <c r="N5" i="10"/>
  <c r="N8" i="10"/>
  <c r="O7" i="6"/>
  <c r="O6" i="10"/>
  <c r="V9" i="10" l="1"/>
  <c r="W9" i="6"/>
  <c r="O7" i="10"/>
  <c r="O5" i="6"/>
  <c r="P6" i="6"/>
  <c r="O8" i="6"/>
  <c r="W9" i="10" l="1"/>
  <c r="X9" i="6"/>
  <c r="O8" i="10"/>
  <c r="O5" i="10"/>
  <c r="P7" i="6"/>
  <c r="P6" i="10"/>
  <c r="X9" i="10" l="1"/>
  <c r="Y9" i="6"/>
  <c r="P7" i="10"/>
  <c r="P5" i="6"/>
  <c r="P8" i="6"/>
  <c r="Q6" i="6"/>
  <c r="Y9" i="10" l="1"/>
  <c r="Z9" i="6"/>
  <c r="P8" i="10"/>
  <c r="P5" i="10"/>
  <c r="Q7" i="6"/>
  <c r="Q6" i="10"/>
  <c r="Z9" i="10" l="1"/>
  <c r="AA9" i="6"/>
  <c r="Q7" i="10"/>
  <c r="Q8" i="6"/>
  <c r="Q5" i="6"/>
  <c r="R6" i="6"/>
  <c r="AA9" i="10" l="1"/>
  <c r="AB9" i="6"/>
  <c r="Q8" i="10"/>
  <c r="Q5" i="10"/>
  <c r="R7" i="6"/>
  <c r="R6" i="10"/>
  <c r="AB9" i="10" l="1"/>
  <c r="AC9" i="6"/>
  <c r="R7" i="10"/>
  <c r="R5" i="6"/>
  <c r="R8" i="6"/>
  <c r="S6" i="6"/>
  <c r="AC9" i="10" l="1"/>
  <c r="AD9" i="6"/>
  <c r="R8" i="10"/>
  <c r="R5" i="10"/>
  <c r="S7" i="6"/>
  <c r="S6" i="10"/>
  <c r="AD9" i="10" l="1"/>
  <c r="AE9" i="6"/>
  <c r="S7" i="10"/>
  <c r="S5" i="6"/>
  <c r="S8" i="6"/>
  <c r="T6" i="6"/>
  <c r="AE9" i="10" l="1"/>
  <c r="AF9" i="6"/>
  <c r="S8" i="10"/>
  <c r="S5" i="10"/>
  <c r="T7" i="6"/>
  <c r="T6" i="10"/>
  <c r="AF9" i="10" l="1"/>
  <c r="AG9" i="6"/>
  <c r="T7" i="10"/>
  <c r="T8" i="6"/>
  <c r="T5" i="6"/>
  <c r="U6" i="6"/>
  <c r="AG9" i="10" l="1"/>
  <c r="AH9" i="6"/>
  <c r="T5" i="10"/>
  <c r="T8" i="10"/>
  <c r="U7" i="6"/>
  <c r="U6" i="10"/>
  <c r="AH9" i="10" l="1"/>
  <c r="AI9" i="6"/>
  <c r="U7" i="10"/>
  <c r="U8" i="6"/>
  <c r="U5" i="6"/>
  <c r="V6" i="6"/>
  <c r="AI9" i="10" l="1"/>
  <c r="AJ9" i="6"/>
  <c r="U5" i="10"/>
  <c r="U8" i="10"/>
  <c r="V7" i="6"/>
  <c r="V6" i="10"/>
  <c r="AJ9" i="10" l="1"/>
  <c r="AK9" i="6"/>
  <c r="V7" i="10"/>
  <c r="V8" i="6"/>
  <c r="W6" i="6"/>
  <c r="V5" i="6"/>
  <c r="AK9" i="10" l="1"/>
  <c r="AL9" i="6"/>
  <c r="V5" i="10"/>
  <c r="V8" i="10"/>
  <c r="W7" i="6"/>
  <c r="W6" i="10"/>
  <c r="AL9" i="10" l="1"/>
  <c r="AM9" i="6"/>
  <c r="W7" i="10"/>
  <c r="W8" i="6"/>
  <c r="W5" i="6"/>
  <c r="X6" i="6"/>
  <c r="AM9" i="10" l="1"/>
  <c r="AN9" i="6"/>
  <c r="W5" i="10"/>
  <c r="W8" i="10"/>
  <c r="X7" i="6"/>
  <c r="X6" i="10"/>
  <c r="AO9" i="6" l="1"/>
  <c r="AN9" i="10"/>
  <c r="X7" i="10"/>
  <c r="X5" i="6"/>
  <c r="Y6" i="6"/>
  <c r="X8" i="6"/>
  <c r="AO9" i="10" l="1"/>
  <c r="AP9" i="6"/>
  <c r="X8" i="10"/>
  <c r="X5" i="10"/>
  <c r="Y7" i="6"/>
  <c r="Y6" i="10"/>
  <c r="AP9" i="10" l="1"/>
  <c r="AQ9" i="6"/>
  <c r="Y7" i="10"/>
  <c r="Y5" i="6"/>
  <c r="Z6" i="6"/>
  <c r="Y8" i="6"/>
  <c r="AQ9" i="10" l="1"/>
  <c r="AR9" i="6"/>
  <c r="Y8" i="10"/>
  <c r="Y5" i="10"/>
  <c r="Z7" i="6"/>
  <c r="Z6" i="10"/>
  <c r="AR9" i="10" l="1"/>
  <c r="AS9" i="6"/>
  <c r="Z7" i="10"/>
  <c r="Z5" i="6"/>
  <c r="AA6" i="6"/>
  <c r="Z8" i="6"/>
  <c r="AS9" i="10" l="1"/>
  <c r="AT9" i="6"/>
  <c r="Z8" i="10"/>
  <c r="Z5" i="10"/>
  <c r="AA7" i="6"/>
  <c r="AA6" i="10"/>
  <c r="AT9" i="10" l="1"/>
  <c r="AU9" i="6"/>
  <c r="AA7" i="10"/>
  <c r="AA8" i="6"/>
  <c r="AA5" i="6"/>
  <c r="AB6" i="6"/>
  <c r="AU9" i="10" l="1"/>
  <c r="AV9" i="6"/>
  <c r="AA5" i="10"/>
  <c r="AA8" i="10"/>
  <c r="AB7" i="6"/>
  <c r="AB6" i="10"/>
  <c r="AV9" i="10" l="1"/>
  <c r="AW9" i="6"/>
  <c r="AB7" i="10"/>
  <c r="AB8" i="6"/>
  <c r="AB5" i="6"/>
  <c r="AC6" i="6"/>
  <c r="AW9" i="10" l="1"/>
  <c r="AX9" i="6"/>
  <c r="AB5" i="10"/>
  <c r="AB8" i="10"/>
  <c r="AC7" i="6"/>
  <c r="AC6" i="10"/>
  <c r="AX9" i="10" l="1"/>
  <c r="AY9" i="6"/>
  <c r="AC7" i="10"/>
  <c r="AC8" i="6"/>
  <c r="AC5" i="6"/>
  <c r="AD6" i="6"/>
  <c r="AY9" i="10" l="1"/>
  <c r="AZ9" i="6"/>
  <c r="AC5" i="10"/>
  <c r="AC8" i="10"/>
  <c r="AD7" i="6"/>
  <c r="AD6" i="10"/>
  <c r="AZ9" i="10" l="1"/>
  <c r="BA9" i="6"/>
  <c r="AD7" i="10"/>
  <c r="AD5" i="6"/>
  <c r="AD8" i="6"/>
  <c r="AE6" i="6"/>
  <c r="BA9" i="10" l="1"/>
  <c r="BB9" i="6"/>
  <c r="AD8" i="10"/>
  <c r="AD5" i="10"/>
  <c r="AE7" i="6"/>
  <c r="AE6" i="10"/>
  <c r="BB9" i="10" l="1"/>
  <c r="BC9" i="6"/>
  <c r="AE7" i="10"/>
  <c r="AE5" i="6"/>
  <c r="AF6" i="6"/>
  <c r="AE8" i="6"/>
  <c r="BC9" i="10" l="1"/>
  <c r="BD9" i="6"/>
  <c r="AE8" i="10"/>
  <c r="AE5" i="10"/>
  <c r="AF7" i="6"/>
  <c r="AF6" i="10"/>
  <c r="BD9" i="10" l="1"/>
  <c r="BE9" i="6"/>
  <c r="AF7" i="10"/>
  <c r="AF8" i="6"/>
  <c r="AG6" i="6"/>
  <c r="AF5" i="6"/>
  <c r="BE9" i="10" l="1"/>
  <c r="BF9" i="6"/>
  <c r="AF8" i="10"/>
  <c r="AF5" i="10"/>
  <c r="AG7" i="6"/>
  <c r="AG6" i="10"/>
  <c r="BF9" i="10" l="1"/>
  <c r="BG9" i="6"/>
  <c r="AG7" i="10"/>
  <c r="AG8" i="6"/>
  <c r="AG5" i="6"/>
  <c r="AH6" i="6"/>
  <c r="BG9" i="10" l="1"/>
  <c r="BH9" i="6"/>
  <c r="AG8" i="10"/>
  <c r="AG5" i="10"/>
  <c r="AH7" i="6"/>
  <c r="AH6" i="10"/>
  <c r="BH9" i="10" l="1"/>
  <c r="BI9" i="6"/>
  <c r="AH7" i="10"/>
  <c r="AI6" i="6"/>
  <c r="AH8" i="6"/>
  <c r="AH5" i="6"/>
  <c r="BI9" i="10" l="1"/>
  <c r="BJ9" i="6"/>
  <c r="AH5" i="10"/>
  <c r="AH8" i="10"/>
  <c r="AI7" i="6"/>
  <c r="AI6" i="10"/>
  <c r="BJ9" i="10" l="1"/>
  <c r="BK9" i="6"/>
  <c r="AI7" i="10"/>
  <c r="AI8" i="6"/>
  <c r="AJ6" i="6"/>
  <c r="AI5" i="6"/>
  <c r="BK9" i="10" l="1"/>
  <c r="BL9" i="6"/>
  <c r="AI8" i="10"/>
  <c r="AI5" i="10"/>
  <c r="AJ7" i="6"/>
  <c r="AJ6" i="10"/>
  <c r="BL9" i="10" l="1"/>
  <c r="BM9" i="6"/>
  <c r="AJ7" i="10"/>
  <c r="AJ5" i="6"/>
  <c r="AK6" i="6"/>
  <c r="AJ8" i="6"/>
  <c r="BM9" i="10" l="1"/>
  <c r="BN9" i="6"/>
  <c r="AJ8" i="10"/>
  <c r="AJ5" i="10"/>
  <c r="AK7" i="6"/>
  <c r="AK6" i="10"/>
  <c r="BN9" i="10" l="1"/>
  <c r="BO9" i="6"/>
  <c r="AK7" i="10"/>
  <c r="AK5" i="6"/>
  <c r="AL6" i="6"/>
  <c r="AK8" i="6"/>
  <c r="BO9" i="10" l="1"/>
  <c r="BP9" i="6"/>
  <c r="AK5" i="10"/>
  <c r="AK8" i="10"/>
  <c r="AL7" i="6"/>
  <c r="AL6" i="10"/>
  <c r="BP9" i="10" l="1"/>
  <c r="BQ9" i="6"/>
  <c r="BQ9" i="10" s="1"/>
  <c r="AL7" i="10"/>
  <c r="AL5" i="6"/>
  <c r="AL8" i="6"/>
  <c r="AM6" i="6"/>
  <c r="H18" i="10" l="1"/>
  <c r="AL18" i="10" s="1"/>
  <c r="AL5" i="10"/>
  <c r="AL8" i="10"/>
  <c r="AM7" i="6"/>
  <c r="AM6" i="10"/>
  <c r="G19" i="10" l="1"/>
  <c r="H19" i="10"/>
  <c r="G20" i="10" s="1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AD18" i="10"/>
  <c r="AE18" i="10"/>
  <c r="AF18" i="10"/>
  <c r="AG18" i="10"/>
  <c r="AH18" i="10"/>
  <c r="AI18" i="10"/>
  <c r="AJ18" i="10"/>
  <c r="AK18" i="10"/>
  <c r="AN6" i="6"/>
  <c r="AM7" i="10"/>
  <c r="AM5" i="6"/>
  <c r="AM8" i="6"/>
  <c r="N23" i="10" l="1"/>
  <c r="N26" i="10" s="1"/>
  <c r="L23" i="10"/>
  <c r="L26" i="10" s="1"/>
  <c r="O23" i="10"/>
  <c r="O26" i="10" s="1"/>
  <c r="K23" i="10"/>
  <c r="K26" i="10" s="1"/>
  <c r="J23" i="10"/>
  <c r="J26" i="10" s="1"/>
  <c r="U23" i="10"/>
  <c r="U26" i="10" s="1"/>
  <c r="T23" i="10"/>
  <c r="T26" i="10" s="1"/>
  <c r="S23" i="10"/>
  <c r="S26" i="10" s="1"/>
  <c r="H20" i="10"/>
  <c r="J20" i="10" s="1"/>
  <c r="M23" i="10"/>
  <c r="M26" i="10" s="1"/>
  <c r="R23" i="10"/>
  <c r="R26" i="10" s="1"/>
  <c r="Q23" i="10"/>
  <c r="Q26" i="10" s="1"/>
  <c r="P23" i="10"/>
  <c r="P26" i="10" s="1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V23" i="10" s="1"/>
  <c r="V26" i="10" s="1"/>
  <c r="W19" i="10"/>
  <c r="W23" i="10" s="1"/>
  <c r="W26" i="10" s="1"/>
  <c r="AN19" i="10"/>
  <c r="X19" i="10"/>
  <c r="X23" i="10" s="1"/>
  <c r="X26" i="10" s="1"/>
  <c r="AO19" i="10"/>
  <c r="AP19" i="10"/>
  <c r="Y19" i="10"/>
  <c r="AQ19" i="10"/>
  <c r="AR19" i="10"/>
  <c r="Z19" i="10"/>
  <c r="AS19" i="10"/>
  <c r="AT19" i="10"/>
  <c r="AA19" i="10"/>
  <c r="AA23" i="10" s="1"/>
  <c r="AA26" i="10" s="1"/>
  <c r="AU19" i="10"/>
  <c r="AB19" i="10"/>
  <c r="AB23" i="10" s="1"/>
  <c r="AB26" i="10" s="1"/>
  <c r="AV19" i="10"/>
  <c r="AW19" i="10"/>
  <c r="AX19" i="10"/>
  <c r="AC19" i="10"/>
  <c r="AY19" i="10"/>
  <c r="AZ19" i="10"/>
  <c r="AD19" i="10"/>
  <c r="BA19" i="10"/>
  <c r="BB19" i="10"/>
  <c r="AE19" i="10"/>
  <c r="AE23" i="10" s="1"/>
  <c r="AE26" i="10" s="1"/>
  <c r="BC19" i="10"/>
  <c r="BD19" i="10"/>
  <c r="AF19" i="10"/>
  <c r="AF23" i="10" s="1"/>
  <c r="AF26" i="10" s="1"/>
  <c r="BE19" i="10"/>
  <c r="AG19" i="10"/>
  <c r="AG23" i="10" s="1"/>
  <c r="AG26" i="10" s="1"/>
  <c r="BF19" i="10"/>
  <c r="BG19" i="10"/>
  <c r="BH19" i="10"/>
  <c r="AH19" i="10"/>
  <c r="BI19" i="10"/>
  <c r="BJ19" i="10"/>
  <c r="AI19" i="10"/>
  <c r="BK19" i="10"/>
  <c r="BL19" i="10"/>
  <c r="AJ19" i="10"/>
  <c r="BM19" i="10"/>
  <c r="BN19" i="10"/>
  <c r="AK19" i="10"/>
  <c r="BO19" i="10"/>
  <c r="BQ19" i="10"/>
  <c r="BP19" i="10"/>
  <c r="AL19" i="10"/>
  <c r="AM19" i="10"/>
  <c r="AM20" i="10"/>
  <c r="AM18" i="10"/>
  <c r="AM5" i="10"/>
  <c r="AM8" i="10"/>
  <c r="AN7" i="6"/>
  <c r="AN6" i="10"/>
  <c r="G21" i="10" l="1"/>
  <c r="AG20" i="10"/>
  <c r="U20" i="10"/>
  <c r="AF20" i="10"/>
  <c r="T20" i="10"/>
  <c r="AE20" i="10"/>
  <c r="S20" i="10"/>
  <c r="AD20" i="10"/>
  <c r="R20" i="10"/>
  <c r="Y23" i="10"/>
  <c r="Y26" i="10" s="1"/>
  <c r="AC20" i="10"/>
  <c r="Q20" i="10"/>
  <c r="Z23" i="10"/>
  <c r="Z26" i="10" s="1"/>
  <c r="AB20" i="10"/>
  <c r="P20" i="10"/>
  <c r="AD23" i="10"/>
  <c r="AD26" i="10" s="1"/>
  <c r="H21" i="10"/>
  <c r="AM21" i="10" s="1"/>
  <c r="AA20" i="10"/>
  <c r="O20" i="10"/>
  <c r="AC23" i="10"/>
  <c r="AC26" i="10" s="1"/>
  <c r="AL20" i="10"/>
  <c r="AL23" i="10" s="1"/>
  <c r="AL26" i="10" s="1"/>
  <c r="Z20" i="10"/>
  <c r="N20" i="10"/>
  <c r="AK20" i="10"/>
  <c r="Y20" i="10"/>
  <c r="M20" i="10"/>
  <c r="L21" i="10"/>
  <c r="O21" i="10"/>
  <c r="P21" i="10"/>
  <c r="S21" i="10"/>
  <c r="T21" i="10"/>
  <c r="U21" i="10"/>
  <c r="AA21" i="10"/>
  <c r="AB21" i="10"/>
  <c r="AE21" i="10"/>
  <c r="AF21" i="10"/>
  <c r="AG21" i="10"/>
  <c r="AH21" i="10"/>
  <c r="AI21" i="10"/>
  <c r="AK21" i="10"/>
  <c r="AJ20" i="10"/>
  <c r="AJ23" i="10" s="1"/>
  <c r="AJ26" i="10" s="1"/>
  <c r="X20" i="10"/>
  <c r="L20" i="10"/>
  <c r="L24" i="10" s="1"/>
  <c r="AI20" i="10"/>
  <c r="AI24" i="10" s="1"/>
  <c r="W20" i="10"/>
  <c r="K20" i="10"/>
  <c r="AH20" i="10"/>
  <c r="AH23" i="10" s="1"/>
  <c r="AH26" i="10" s="1"/>
  <c r="V20" i="10"/>
  <c r="AM24" i="10"/>
  <c r="AM23" i="10"/>
  <c r="AM26" i="10" s="1"/>
  <c r="AN7" i="10"/>
  <c r="AN21" i="10" s="1"/>
  <c r="AN8" i="6"/>
  <c r="AN5" i="6"/>
  <c r="AO6" i="6"/>
  <c r="O24" i="10" l="1"/>
  <c r="S24" i="10"/>
  <c r="N21" i="10"/>
  <c r="N24" i="10" s="1"/>
  <c r="T24" i="10"/>
  <c r="AF24" i="10"/>
  <c r="Y21" i="10"/>
  <c r="Y24" i="10" s="1"/>
  <c r="J21" i="10"/>
  <c r="J24" i="10" s="1"/>
  <c r="J25" i="10" s="1"/>
  <c r="U24" i="10"/>
  <c r="X24" i="10"/>
  <c r="Z21" i="10"/>
  <c r="Z24" i="10" s="1"/>
  <c r="K21" i="10"/>
  <c r="K24" i="10" s="1"/>
  <c r="AL21" i="10"/>
  <c r="X21" i="10"/>
  <c r="AB24" i="10"/>
  <c r="AG24" i="10"/>
  <c r="W21" i="10"/>
  <c r="W24" i="10" s="1"/>
  <c r="AJ21" i="10"/>
  <c r="AJ24" i="10" s="1"/>
  <c r="V21" i="10"/>
  <c r="V24" i="10" s="1"/>
  <c r="AK24" i="10"/>
  <c r="AK23" i="10"/>
  <c r="AK26" i="10" s="1"/>
  <c r="M21" i="10"/>
  <c r="M24" i="10" s="1"/>
  <c r="AH24" i="10"/>
  <c r="AA24" i="10"/>
  <c r="AE24" i="10"/>
  <c r="P24" i="10"/>
  <c r="AL24" i="10"/>
  <c r="AI23" i="10"/>
  <c r="AI26" i="10" s="1"/>
  <c r="AD21" i="10"/>
  <c r="AD24" i="10" s="1"/>
  <c r="R21" i="10"/>
  <c r="R24" i="10" s="1"/>
  <c r="AC21" i="10"/>
  <c r="AC24" i="10" s="1"/>
  <c r="Q21" i="10"/>
  <c r="Q24" i="10" s="1"/>
  <c r="AN20" i="10"/>
  <c r="AN18" i="10"/>
  <c r="AN8" i="10"/>
  <c r="AN5" i="10"/>
  <c r="AO7" i="6"/>
  <c r="AO6" i="10"/>
  <c r="K25" i="10" l="1"/>
  <c r="L25" i="10" s="1"/>
  <c r="M25" i="10" s="1"/>
  <c r="N25" i="10" s="1"/>
  <c r="O25" i="10" s="1"/>
  <c r="P25" i="10" s="1"/>
  <c r="Q25" i="10" s="1"/>
  <c r="R25" i="10" s="1"/>
  <c r="S25" i="10" s="1"/>
  <c r="T25" i="10" s="1"/>
  <c r="U25" i="10" s="1"/>
  <c r="V25" i="10" s="1"/>
  <c r="W25" i="10" s="1"/>
  <c r="X25" i="10" s="1"/>
  <c r="Y25" i="10" s="1"/>
  <c r="Z25" i="10" s="1"/>
  <c r="AA25" i="10" s="1"/>
  <c r="AB25" i="10" s="1"/>
  <c r="AC25" i="10" s="1"/>
  <c r="AD25" i="10" s="1"/>
  <c r="AE25" i="10" s="1"/>
  <c r="AF25" i="10" s="1"/>
  <c r="AG25" i="10" s="1"/>
  <c r="AH25" i="10" s="1"/>
  <c r="AI25" i="10" s="1"/>
  <c r="AJ25" i="10" s="1"/>
  <c r="AK25" i="10" s="1"/>
  <c r="AL25" i="10" s="1"/>
  <c r="AM25" i="10" s="1"/>
  <c r="AN24" i="10"/>
  <c r="AN23" i="10"/>
  <c r="AN26" i="10" s="1"/>
  <c r="AO7" i="10"/>
  <c r="AO21" i="10" s="1"/>
  <c r="AO8" i="6"/>
  <c r="AO5" i="6"/>
  <c r="AP6" i="6"/>
  <c r="AN25" i="10" l="1"/>
  <c r="AO20" i="10"/>
  <c r="AO18" i="10"/>
  <c r="AO8" i="10"/>
  <c r="AO5" i="10"/>
  <c r="AP7" i="6"/>
  <c r="AP6" i="10"/>
  <c r="AO24" i="10" l="1"/>
  <c r="AO25" i="10" s="1"/>
  <c r="AO23" i="10"/>
  <c r="AO26" i="10" s="1"/>
  <c r="AP7" i="10"/>
  <c r="AP21" i="10" s="1"/>
  <c r="AP5" i="6"/>
  <c r="AP8" i="6"/>
  <c r="AQ6" i="6"/>
  <c r="AP20" i="10" l="1"/>
  <c r="AP18" i="10"/>
  <c r="AP5" i="10"/>
  <c r="AP8" i="10"/>
  <c r="AQ7" i="6"/>
  <c r="AQ6" i="10"/>
  <c r="AP23" i="10" l="1"/>
  <c r="AP26" i="10" s="1"/>
  <c r="AP24" i="10"/>
  <c r="AP25" i="10" s="1"/>
  <c r="AQ7" i="10"/>
  <c r="AQ21" i="10" s="1"/>
  <c r="AQ8" i="6"/>
  <c r="AR6" i="6"/>
  <c r="AQ5" i="6"/>
  <c r="AQ20" i="10" l="1"/>
  <c r="AQ18" i="10"/>
  <c r="AQ5" i="10"/>
  <c r="AQ8" i="10"/>
  <c r="AR7" i="6"/>
  <c r="AR6" i="10"/>
  <c r="AQ24" i="10" l="1"/>
  <c r="AQ25" i="10" s="1"/>
  <c r="AQ23" i="10"/>
  <c r="AQ26" i="10" s="1"/>
  <c r="AR7" i="10"/>
  <c r="AR21" i="10" s="1"/>
  <c r="AS6" i="6"/>
  <c r="AR5" i="6"/>
  <c r="AR8" i="6"/>
  <c r="AR20" i="10" l="1"/>
  <c r="AR18" i="10"/>
  <c r="AR5" i="10"/>
  <c r="AR8" i="10"/>
  <c r="AS7" i="6"/>
  <c r="AS6" i="10"/>
  <c r="AR24" i="10" l="1"/>
  <c r="AR25" i="10" s="1"/>
  <c r="AR23" i="10"/>
  <c r="AR26" i="10" s="1"/>
  <c r="AS7" i="10"/>
  <c r="AS21" i="10" s="1"/>
  <c r="AS5" i="6"/>
  <c r="AT6" i="6"/>
  <c r="AS8" i="6"/>
  <c r="AS20" i="10" l="1"/>
  <c r="AS18" i="10"/>
  <c r="AS8" i="10"/>
  <c r="AS5" i="10"/>
  <c r="AT7" i="6"/>
  <c r="AT6" i="10"/>
  <c r="AS24" i="10" l="1"/>
  <c r="AS25" i="10" s="1"/>
  <c r="AS23" i="10"/>
  <c r="AS26" i="10" s="1"/>
  <c r="AT7" i="10"/>
  <c r="AT20" i="10" s="1"/>
  <c r="AT8" i="6"/>
  <c r="AU6" i="6"/>
  <c r="AT5" i="6"/>
  <c r="AT21" i="10" l="1"/>
  <c r="AT18" i="10"/>
  <c r="AT5" i="10"/>
  <c r="AT8" i="10"/>
  <c r="AU7" i="6"/>
  <c r="AU6" i="10"/>
  <c r="AT24" i="10" l="1"/>
  <c r="AT25" i="10" s="1"/>
  <c r="AT23" i="10"/>
  <c r="AT26" i="10" s="1"/>
  <c r="AU7" i="10"/>
  <c r="AU20" i="10" s="1"/>
  <c r="AU5" i="6"/>
  <c r="AU8" i="6"/>
  <c r="AV6" i="6"/>
  <c r="AU21" i="10" l="1"/>
  <c r="AU18" i="10"/>
  <c r="AU8" i="10"/>
  <c r="AU5" i="10"/>
  <c r="AV7" i="6"/>
  <c r="AV6" i="10"/>
  <c r="AU24" i="10" l="1"/>
  <c r="AU25" i="10" s="1"/>
  <c r="AU23" i="10"/>
  <c r="AU26" i="10" s="1"/>
  <c r="AV7" i="10"/>
  <c r="AV20" i="10" s="1"/>
  <c r="AV5" i="6"/>
  <c r="AW6" i="6"/>
  <c r="AV8" i="6"/>
  <c r="AV21" i="10" l="1"/>
  <c r="AV18" i="10"/>
  <c r="AV8" i="10"/>
  <c r="AV5" i="10"/>
  <c r="AW7" i="6"/>
  <c r="AW6" i="10"/>
  <c r="AV24" i="10" l="1"/>
  <c r="AV25" i="10" s="1"/>
  <c r="AV23" i="10"/>
  <c r="AV26" i="10" s="1"/>
  <c r="AW7" i="10"/>
  <c r="AW20" i="10" s="1"/>
  <c r="AW5" i="6"/>
  <c r="AW8" i="6"/>
  <c r="AX6" i="6"/>
  <c r="AW21" i="10" l="1"/>
  <c r="AW18" i="10"/>
  <c r="AW8" i="10"/>
  <c r="AW5" i="10"/>
  <c r="AX7" i="6"/>
  <c r="AX6" i="10"/>
  <c r="AW24" i="10" l="1"/>
  <c r="AW25" i="10" s="1"/>
  <c r="AW23" i="10"/>
  <c r="AW26" i="10" s="1"/>
  <c r="AX7" i="10"/>
  <c r="AX20" i="10" s="1"/>
  <c r="AX5" i="6"/>
  <c r="AY6" i="6"/>
  <c r="AX8" i="6"/>
  <c r="AX21" i="10" l="1"/>
  <c r="AX18" i="10"/>
  <c r="AX8" i="10"/>
  <c r="AX5" i="10"/>
  <c r="AY7" i="6"/>
  <c r="AY6" i="10"/>
  <c r="AX23" i="10" l="1"/>
  <c r="AX26" i="10" s="1"/>
  <c r="AX24" i="10"/>
  <c r="AX25" i="10" s="1"/>
  <c r="AY7" i="10"/>
  <c r="AY20" i="10" s="1"/>
  <c r="AY8" i="6"/>
  <c r="AY5" i="6"/>
  <c r="AZ6" i="6"/>
  <c r="AY21" i="10" l="1"/>
  <c r="AY18" i="10"/>
  <c r="AY5" i="10"/>
  <c r="AY8" i="10"/>
  <c r="AZ7" i="6"/>
  <c r="AZ6" i="10"/>
  <c r="AY23" i="10" l="1"/>
  <c r="AY26" i="10" s="1"/>
  <c r="AY24" i="10"/>
  <c r="AY25" i="10" s="1"/>
  <c r="AZ7" i="10"/>
  <c r="AZ20" i="10" s="1"/>
  <c r="AZ8" i="6"/>
  <c r="BA6" i="6"/>
  <c r="AZ5" i="6"/>
  <c r="AZ21" i="10" l="1"/>
  <c r="AZ18" i="10"/>
  <c r="AZ5" i="10"/>
  <c r="AZ8" i="10"/>
  <c r="BA7" i="6"/>
  <c r="BA6" i="10"/>
  <c r="AZ23" i="10" l="1"/>
  <c r="AZ26" i="10" s="1"/>
  <c r="AZ24" i="10"/>
  <c r="AZ25" i="10" s="1"/>
  <c r="BA7" i="10"/>
  <c r="BA20" i="10" s="1"/>
  <c r="BA8" i="6"/>
  <c r="BA5" i="6"/>
  <c r="BB6" i="6"/>
  <c r="BA21" i="10" l="1"/>
  <c r="BA18" i="10"/>
  <c r="BA5" i="10"/>
  <c r="BA8" i="10"/>
  <c r="BB7" i="6"/>
  <c r="BB6" i="10"/>
  <c r="BA23" i="10" l="1"/>
  <c r="BA26" i="10" s="1"/>
  <c r="BA24" i="10"/>
  <c r="BA25" i="10" s="1"/>
  <c r="BB7" i="10"/>
  <c r="BB20" i="10" s="1"/>
  <c r="BB8" i="6"/>
  <c r="BC6" i="6"/>
  <c r="BB5" i="6"/>
  <c r="BB21" i="10" l="1"/>
  <c r="BB18" i="10"/>
  <c r="BB5" i="10"/>
  <c r="BB8" i="10"/>
  <c r="BC7" i="6"/>
  <c r="BC6" i="10"/>
  <c r="BB24" i="10" l="1"/>
  <c r="BB25" i="10" s="1"/>
  <c r="BB23" i="10"/>
  <c r="BB26" i="10" s="1"/>
  <c r="BC7" i="10"/>
  <c r="BC20" i="10" s="1"/>
  <c r="BC8" i="6"/>
  <c r="BC5" i="6"/>
  <c r="BD6" i="6"/>
  <c r="BC21" i="10" l="1"/>
  <c r="BC18" i="10"/>
  <c r="BC5" i="10"/>
  <c r="BC8" i="10"/>
  <c r="BD7" i="6"/>
  <c r="BD6" i="10"/>
  <c r="BC23" i="10" l="1"/>
  <c r="BC26" i="10" s="1"/>
  <c r="BC24" i="10"/>
  <c r="BC25" i="10" s="1"/>
  <c r="BD7" i="10"/>
  <c r="BD20" i="10" s="1"/>
  <c r="BD5" i="6"/>
  <c r="BE6" i="6"/>
  <c r="BD8" i="6"/>
  <c r="BD21" i="10" l="1"/>
  <c r="BD18" i="10"/>
  <c r="BD8" i="10"/>
  <c r="BD5" i="10"/>
  <c r="BE7" i="6"/>
  <c r="BE6" i="10"/>
  <c r="BD23" i="10" l="1"/>
  <c r="BD26" i="10" s="1"/>
  <c r="BD24" i="10"/>
  <c r="BD25" i="10" s="1"/>
  <c r="BE7" i="10"/>
  <c r="BE20" i="10" s="1"/>
  <c r="BE8" i="6"/>
  <c r="BE5" i="6"/>
  <c r="BF6" i="6"/>
  <c r="BE21" i="10" l="1"/>
  <c r="BE18" i="10"/>
  <c r="BE5" i="10"/>
  <c r="BE8" i="10"/>
  <c r="BF7" i="6"/>
  <c r="BF6" i="10"/>
  <c r="BE23" i="10" l="1"/>
  <c r="BE26" i="10" s="1"/>
  <c r="BE24" i="10"/>
  <c r="BE25" i="10" s="1"/>
  <c r="BF7" i="10"/>
  <c r="BF20" i="10" s="1"/>
  <c r="BF5" i="6"/>
  <c r="BG6" i="6"/>
  <c r="BF8" i="6"/>
  <c r="BF21" i="10" l="1"/>
  <c r="BF18" i="10"/>
  <c r="BF8" i="10"/>
  <c r="BF5" i="10"/>
  <c r="BG7" i="6"/>
  <c r="BG6" i="10"/>
  <c r="BF23" i="10" l="1"/>
  <c r="BF26" i="10" s="1"/>
  <c r="BF24" i="10"/>
  <c r="BF25" i="10" s="1"/>
  <c r="BG7" i="10"/>
  <c r="BG20" i="10" s="1"/>
  <c r="BG5" i="6"/>
  <c r="BG8" i="6"/>
  <c r="BH6" i="6"/>
  <c r="BG21" i="10" l="1"/>
  <c r="BG18" i="10"/>
  <c r="BG8" i="10"/>
  <c r="BG5" i="10"/>
  <c r="BH7" i="6"/>
  <c r="BH6" i="10"/>
  <c r="BG23" i="10" l="1"/>
  <c r="BG26" i="10" s="1"/>
  <c r="BG24" i="10"/>
  <c r="BG25" i="10" s="1"/>
  <c r="BH7" i="10"/>
  <c r="BH20" i="10" s="1"/>
  <c r="BI6" i="6"/>
  <c r="BH5" i="6"/>
  <c r="BH8" i="6"/>
  <c r="BH21" i="10" l="1"/>
  <c r="BH18" i="10"/>
  <c r="BH5" i="10"/>
  <c r="BH8" i="10"/>
  <c r="BI7" i="6"/>
  <c r="BI6" i="10"/>
  <c r="BH24" i="10" l="1"/>
  <c r="BH25" i="10" s="1"/>
  <c r="BH23" i="10"/>
  <c r="BH26" i="10" s="1"/>
  <c r="BI7" i="10"/>
  <c r="BI20" i="10" s="1"/>
  <c r="BI5" i="6"/>
  <c r="BI8" i="6"/>
  <c r="BJ6" i="6"/>
  <c r="BI21" i="10" l="1"/>
  <c r="BI18" i="10"/>
  <c r="BI8" i="10"/>
  <c r="BI5" i="10"/>
  <c r="BJ7" i="6"/>
  <c r="BJ6" i="10"/>
  <c r="BI23" i="10" l="1"/>
  <c r="BI26" i="10" s="1"/>
  <c r="BI24" i="10"/>
  <c r="BI25" i="10" s="1"/>
  <c r="BJ7" i="10"/>
  <c r="BJ20" i="10" s="1"/>
  <c r="BJ5" i="6"/>
  <c r="BK6" i="6"/>
  <c r="BJ8" i="6"/>
  <c r="BJ21" i="10" l="1"/>
  <c r="BJ18" i="10"/>
  <c r="BJ8" i="10"/>
  <c r="BJ5" i="10"/>
  <c r="BK7" i="6"/>
  <c r="BK6" i="10"/>
  <c r="BJ23" i="10" l="1"/>
  <c r="BJ26" i="10" s="1"/>
  <c r="BJ24" i="10"/>
  <c r="BJ25" i="10" s="1"/>
  <c r="BK7" i="10"/>
  <c r="BK20" i="10" s="1"/>
  <c r="BK8" i="6"/>
  <c r="BK5" i="6"/>
  <c r="BL6" i="6"/>
  <c r="BK21" i="10" l="1"/>
  <c r="BK18" i="10"/>
  <c r="BK5" i="10"/>
  <c r="BK8" i="10"/>
  <c r="BL7" i="6"/>
  <c r="BL6" i="10"/>
  <c r="BK24" i="10" l="1"/>
  <c r="BK25" i="10" s="1"/>
  <c r="BK23" i="10"/>
  <c r="BK26" i="10" s="1"/>
  <c r="BL7" i="10"/>
  <c r="BL20" i="10" s="1"/>
  <c r="BL5" i="6"/>
  <c r="BM6" i="6"/>
  <c r="BL8" i="6"/>
  <c r="BL21" i="10" l="1"/>
  <c r="BL18" i="10"/>
  <c r="BL8" i="10"/>
  <c r="BL5" i="10"/>
  <c r="BM7" i="6"/>
  <c r="BM6" i="10"/>
  <c r="BL23" i="10" l="1"/>
  <c r="BL26" i="10" s="1"/>
  <c r="BL24" i="10"/>
  <c r="BL25" i="10" s="1"/>
  <c r="BM7" i="10"/>
  <c r="BM20" i="10" s="1"/>
  <c r="BN6" i="6"/>
  <c r="BM5" i="6"/>
  <c r="BM8" i="6"/>
  <c r="BM21" i="10" l="1"/>
  <c r="BM18" i="10"/>
  <c r="BM5" i="10"/>
  <c r="BM8" i="10"/>
  <c r="BN7" i="6"/>
  <c r="BN6" i="10"/>
  <c r="BM24" i="10" l="1"/>
  <c r="BM25" i="10" s="1"/>
  <c r="BM23" i="10"/>
  <c r="BM26" i="10" s="1"/>
  <c r="BN7" i="10"/>
  <c r="BN20" i="10" s="1"/>
  <c r="BN5" i="6"/>
  <c r="BN8" i="6"/>
  <c r="BO6" i="6"/>
  <c r="BN21" i="10" l="1"/>
  <c r="BN18" i="10"/>
  <c r="BN8" i="10"/>
  <c r="BN5" i="10"/>
  <c r="BO7" i="6"/>
  <c r="BO6" i="10"/>
  <c r="BN24" i="10" l="1"/>
  <c r="BN25" i="10" s="1"/>
  <c r="BN23" i="10"/>
  <c r="BN26" i="10" s="1"/>
  <c r="BO7" i="10"/>
  <c r="BO20" i="10" s="1"/>
  <c r="BO8" i="6"/>
  <c r="BP6" i="6"/>
  <c r="BO5" i="6"/>
  <c r="BO21" i="10" l="1"/>
  <c r="BO18" i="10"/>
  <c r="BO5" i="10"/>
  <c r="BO8" i="10"/>
  <c r="BP7" i="6"/>
  <c r="BP6" i="10"/>
  <c r="BO24" i="10" l="1"/>
  <c r="BO25" i="10" s="1"/>
  <c r="BO23" i="10"/>
  <c r="BO26" i="10" s="1"/>
  <c r="BP7" i="10"/>
  <c r="BP20" i="10" s="1"/>
  <c r="BP8" i="6"/>
  <c r="BQ6" i="6"/>
  <c r="BP5" i="6"/>
  <c r="BP21" i="10" l="1"/>
  <c r="BP18" i="10"/>
  <c r="BP5" i="10"/>
  <c r="BP8" i="10"/>
  <c r="BQ7" i="6"/>
  <c r="BQ6" i="10"/>
  <c r="BP24" i="10" l="1"/>
  <c r="BP25" i="10" s="1"/>
  <c r="BP23" i="10"/>
  <c r="BP26" i="10" s="1"/>
  <c r="BQ7" i="10"/>
  <c r="BQ20" i="10" s="1"/>
  <c r="BQ8" i="6"/>
  <c r="BQ5" i="6"/>
  <c r="BQ21" i="10" l="1"/>
  <c r="BQ18" i="10"/>
  <c r="BQ5" i="10"/>
  <c r="BQ8" i="10"/>
  <c r="BQ24" i="10" l="1"/>
  <c r="BQ23" i="10"/>
  <c r="BQ26" i="10" s="1"/>
  <c r="BQ25" i="10" l="1"/>
  <c r="BQ27" i="10" l="1"/>
  <c r="BQ28" i="10" s="1"/>
  <c r="K27" i="10"/>
  <c r="K28" i="10" s="1"/>
  <c r="L27" i="10"/>
  <c r="L28" i="10" s="1"/>
  <c r="M27" i="10"/>
  <c r="M28" i="10" s="1"/>
  <c r="N27" i="10"/>
  <c r="N28" i="10" s="1"/>
  <c r="O27" i="10"/>
  <c r="O28" i="10" s="1"/>
  <c r="P27" i="10"/>
  <c r="P28" i="10" s="1"/>
  <c r="Q27" i="10"/>
  <c r="Q28" i="10" s="1"/>
  <c r="R27" i="10"/>
  <c r="R28" i="10" s="1"/>
  <c r="S27" i="10"/>
  <c r="S28" i="10" s="1"/>
  <c r="T27" i="10"/>
  <c r="T28" i="10" s="1"/>
  <c r="U27" i="10"/>
  <c r="U28" i="10" s="1"/>
  <c r="V27" i="10"/>
  <c r="V28" i="10" s="1"/>
  <c r="W27" i="10"/>
  <c r="W28" i="10" s="1"/>
  <c r="X27" i="10"/>
  <c r="X28" i="10" s="1"/>
  <c r="Y27" i="10"/>
  <c r="Y28" i="10" s="1"/>
  <c r="Z27" i="10"/>
  <c r="Z28" i="10" s="1"/>
  <c r="AA27" i="10"/>
  <c r="AA28" i="10" s="1"/>
  <c r="AB27" i="10"/>
  <c r="AB28" i="10" s="1"/>
  <c r="AC27" i="10"/>
  <c r="AC28" i="10" s="1"/>
  <c r="AD27" i="10"/>
  <c r="AD28" i="10" s="1"/>
  <c r="AE27" i="10"/>
  <c r="AE28" i="10" s="1"/>
  <c r="AF27" i="10"/>
  <c r="AF28" i="10" s="1"/>
  <c r="AG27" i="10"/>
  <c r="AG28" i="10" s="1"/>
  <c r="AH27" i="10"/>
  <c r="AH28" i="10" s="1"/>
  <c r="AI27" i="10"/>
  <c r="AI28" i="10" s="1"/>
  <c r="AJ27" i="10"/>
  <c r="AJ28" i="10" s="1"/>
  <c r="AK27" i="10"/>
  <c r="AK28" i="10" s="1"/>
  <c r="AL27" i="10"/>
  <c r="AL28" i="10" s="1"/>
  <c r="AM27" i="10"/>
  <c r="AM28" i="10" s="1"/>
  <c r="AN27" i="10"/>
  <c r="AN28" i="10" s="1"/>
  <c r="AO27" i="10"/>
  <c r="AO28" i="10" s="1"/>
  <c r="AP27" i="10"/>
  <c r="AP28" i="10" s="1"/>
  <c r="AQ27" i="10"/>
  <c r="AQ28" i="10" s="1"/>
  <c r="AR27" i="10"/>
  <c r="AR28" i="10" s="1"/>
  <c r="AS27" i="10"/>
  <c r="AS28" i="10" s="1"/>
  <c r="AT27" i="10"/>
  <c r="AT28" i="10" s="1"/>
  <c r="AU27" i="10"/>
  <c r="AU28" i="10" s="1"/>
  <c r="AV27" i="10"/>
  <c r="AV28" i="10" s="1"/>
  <c r="AW27" i="10"/>
  <c r="AW28" i="10" s="1"/>
  <c r="AX27" i="10"/>
  <c r="AX28" i="10" s="1"/>
  <c r="AY27" i="10"/>
  <c r="AY28" i="10" s="1"/>
  <c r="AZ27" i="10"/>
  <c r="AZ28" i="10" s="1"/>
  <c r="BA27" i="10"/>
  <c r="BA28" i="10" s="1"/>
  <c r="BB27" i="10"/>
  <c r="BB28" i="10" s="1"/>
  <c r="BC27" i="10"/>
  <c r="BC28" i="10" s="1"/>
  <c r="BD27" i="10"/>
  <c r="BD28" i="10" s="1"/>
  <c r="BE27" i="10"/>
  <c r="BE28" i="10" s="1"/>
  <c r="BF27" i="10"/>
  <c r="BF28" i="10" s="1"/>
  <c r="BG27" i="10"/>
  <c r="BG28" i="10" s="1"/>
  <c r="BH27" i="10"/>
  <c r="BH28" i="10" s="1"/>
  <c r="BI27" i="10"/>
  <c r="BI28" i="10" s="1"/>
  <c r="BJ27" i="10"/>
  <c r="BJ28" i="10" s="1"/>
  <c r="BK27" i="10"/>
  <c r="BK28" i="10" s="1"/>
  <c r="BP27" i="10"/>
  <c r="BP28" i="10" s="1"/>
  <c r="BN27" i="10"/>
  <c r="BN28" i="10" s="1"/>
  <c r="BO27" i="10"/>
  <c r="BO28" i="10" s="1"/>
  <c r="BM27" i="10"/>
  <c r="BM28" i="10" s="1"/>
  <c r="BL27" i="10"/>
  <c r="BL28" i="10" s="1"/>
  <c r="I30" i="10"/>
  <c r="BH11" i="12" s="1"/>
  <c r="BH10" i="12" s="1"/>
  <c r="J27" i="10"/>
  <c r="J28" i="10" s="1"/>
  <c r="BI11" i="12" l="1"/>
  <c r="BI9" i="12" s="1"/>
  <c r="BI26" i="12" s="1"/>
  <c r="AT11" i="12"/>
  <c r="AT9" i="12" s="1"/>
  <c r="AT27" i="12" s="1"/>
  <c r="AO11" i="12"/>
  <c r="AO24" i="12" s="1"/>
  <c r="W11" i="12"/>
  <c r="W9" i="12" s="1"/>
  <c r="W27" i="12" s="1"/>
  <c r="BA11" i="12"/>
  <c r="BJ11" i="12"/>
  <c r="BN11" i="12"/>
  <c r="BB11" i="12"/>
  <c r="BB24" i="12" s="1"/>
  <c r="AF11" i="12"/>
  <c r="AF24" i="12" s="1"/>
  <c r="AM11" i="12"/>
  <c r="AM26" i="12" s="1"/>
  <c r="BF11" i="12"/>
  <c r="BF26" i="12" s="1"/>
  <c r="X11" i="12"/>
  <c r="X26" i="12" s="1"/>
  <c r="V11" i="12"/>
  <c r="V24" i="12" s="1"/>
  <c r="BL11" i="12"/>
  <c r="BL24" i="12" s="1"/>
  <c r="P11" i="12"/>
  <c r="P9" i="12" s="1"/>
  <c r="P27" i="12" s="1"/>
  <c r="AK11" i="12"/>
  <c r="AK26" i="12" s="1"/>
  <c r="BQ11" i="12"/>
  <c r="AN11" i="12"/>
  <c r="AN24" i="12" s="1"/>
  <c r="T11" i="12"/>
  <c r="T9" i="12" s="1"/>
  <c r="T27" i="12" s="1"/>
  <c r="AJ11" i="12"/>
  <c r="AJ24" i="12" s="1"/>
  <c r="BD11" i="12"/>
  <c r="BD24" i="12" s="1"/>
  <c r="AC11" i="12"/>
  <c r="AC27" i="12" s="1"/>
  <c r="AV11" i="12"/>
  <c r="AV24" i="12" s="1"/>
  <c r="AB11" i="12"/>
  <c r="AB26" i="12" s="1"/>
  <c r="AD11" i="12"/>
  <c r="AD24" i="12" s="1"/>
  <c r="AA11" i="12"/>
  <c r="K11" i="12"/>
  <c r="K24" i="12" s="1"/>
  <c r="BG11" i="12"/>
  <c r="BG6" i="12" s="1"/>
  <c r="BG8" i="12" s="1"/>
  <c r="AW11" i="12"/>
  <c r="AL11" i="12"/>
  <c r="AL6" i="12" s="1"/>
  <c r="AL8" i="12" s="1"/>
  <c r="BP11" i="12"/>
  <c r="BP24" i="12" s="1"/>
  <c r="AS11" i="12"/>
  <c r="AS26" i="12" s="1"/>
  <c r="R11" i="12"/>
  <c r="R9" i="12" s="1"/>
  <c r="R27" i="12" s="1"/>
  <c r="Q11" i="12"/>
  <c r="Q24" i="12" s="1"/>
  <c r="AO7" i="12"/>
  <c r="AO5" i="12" s="1"/>
  <c r="AI11" i="12"/>
  <c r="AI24" i="12" s="1"/>
  <c r="AG11" i="12"/>
  <c r="AG26" i="12" s="1"/>
  <c r="AH11" i="12"/>
  <c r="AH24" i="12" s="1"/>
  <c r="J11" i="12"/>
  <c r="J26" i="12" s="1"/>
  <c r="AR11" i="12"/>
  <c r="AR6" i="12" s="1"/>
  <c r="AR8" i="12" s="1"/>
  <c r="M11" i="12"/>
  <c r="M10" i="12" s="1"/>
  <c r="O11" i="12"/>
  <c r="O9" i="12" s="1"/>
  <c r="O27" i="12" s="1"/>
  <c r="AT7" i="12"/>
  <c r="AT5" i="12" s="1"/>
  <c r="AT10" i="12"/>
  <c r="BI7" i="12"/>
  <c r="BI5" i="12" s="1"/>
  <c r="AO10" i="12"/>
  <c r="AY11" i="12"/>
  <c r="AY26" i="12" s="1"/>
  <c r="U11" i="12"/>
  <c r="U24" i="12" s="1"/>
  <c r="AU11" i="12"/>
  <c r="AU6" i="12" s="1"/>
  <c r="AU8" i="12" s="1"/>
  <c r="AX11" i="12"/>
  <c r="AX24" i="12" s="1"/>
  <c r="AZ11" i="12"/>
  <c r="AZ24" i="12" s="1"/>
  <c r="N11" i="12"/>
  <c r="N7" i="12" s="1"/>
  <c r="S11" i="12"/>
  <c r="S24" i="12" s="1"/>
  <c r="BI10" i="12"/>
  <c r="AE11" i="12"/>
  <c r="AE24" i="12" s="1"/>
  <c r="BC11" i="12"/>
  <c r="BC26" i="12" s="1"/>
  <c r="L11" i="12"/>
  <c r="BK11" i="12"/>
  <c r="BK26" i="12" s="1"/>
  <c r="BM11" i="12"/>
  <c r="BM24" i="12" s="1"/>
  <c r="BE11" i="12"/>
  <c r="BE6" i="12" s="1"/>
  <c r="BE8" i="12" s="1"/>
  <c r="Y11" i="12"/>
  <c r="Y24" i="12" s="1"/>
  <c r="BO11" i="12"/>
  <c r="BO10" i="12" s="1"/>
  <c r="Z11" i="12"/>
  <c r="Z9" i="12" s="1"/>
  <c r="Z26" i="12" s="1"/>
  <c r="AQ11" i="12"/>
  <c r="AQ7" i="12" s="1"/>
  <c r="AQ5" i="12" s="1"/>
  <c r="AP11" i="12"/>
  <c r="AP9" i="12" s="1"/>
  <c r="AP27" i="12" s="1"/>
  <c r="O7" i="12"/>
  <c r="O5" i="12" s="1"/>
  <c r="BH9" i="12"/>
  <c r="BH27" i="12" s="1"/>
  <c r="AO9" i="12"/>
  <c r="AO27" i="12" s="1"/>
  <c r="BH7" i="12"/>
  <c r="BH5" i="12" s="1"/>
  <c r="BI24" i="12"/>
  <c r="BN24" i="12"/>
  <c r="BQ24" i="12"/>
  <c r="AT24" i="12"/>
  <c r="AL24" i="12"/>
  <c r="AW24" i="12"/>
  <c r="BA24" i="12"/>
  <c r="BJ24" i="12"/>
  <c r="BH24" i="12"/>
  <c r="P24" i="12"/>
  <c r="M24" i="12"/>
  <c r="W24" i="12"/>
  <c r="AW26" i="12"/>
  <c r="BQ26" i="12"/>
  <c r="AT26" i="12"/>
  <c r="BH26" i="12"/>
  <c r="BN26" i="12"/>
  <c r="BO26" i="12"/>
  <c r="AH26" i="12"/>
  <c r="M26" i="12"/>
  <c r="BI27" i="12"/>
  <c r="BI29" i="12" s="1"/>
  <c r="BI31" i="12" s="1"/>
  <c r="AO26" i="12"/>
  <c r="W26" i="12"/>
  <c r="BJ27" i="12"/>
  <c r="BJ29" i="12" s="1"/>
  <c r="BJ31" i="12" s="1"/>
  <c r="BA26" i="12"/>
  <c r="AN26" i="12"/>
  <c r="AP26" i="12"/>
  <c r="AA26" i="12"/>
  <c r="BL26" i="12"/>
  <c r="AW6" i="12"/>
  <c r="AW8" i="12" s="1"/>
  <c r="BL6" i="12"/>
  <c r="BL8" i="12" s="1"/>
  <c r="AX6" i="12"/>
  <c r="AX8" i="12" s="1"/>
  <c r="AP6" i="12"/>
  <c r="AP8" i="12" s="1"/>
  <c r="BN6" i="12"/>
  <c r="BN8" i="12" s="1"/>
  <c r="BJ6" i="12"/>
  <c r="BJ8" i="12" s="1"/>
  <c r="AO6" i="12"/>
  <c r="AO8" i="12" s="1"/>
  <c r="AT6" i="12"/>
  <c r="AT8" i="12" s="1"/>
  <c r="BB6" i="12"/>
  <c r="BB8" i="12" s="1"/>
  <c r="BI6" i="12"/>
  <c r="BI8" i="12" s="1"/>
  <c r="BQ6" i="12"/>
  <c r="BQ8" i="12" s="1"/>
  <c r="BH6" i="12"/>
  <c r="BH8" i="12" s="1"/>
  <c r="BA6" i="12"/>
  <c r="BA8" i="12" s="1"/>
  <c r="BO6" i="12"/>
  <c r="BO8" i="12" s="1"/>
  <c r="AH6" i="12"/>
  <c r="AH8" i="12" s="1"/>
  <c r="Y27" i="12" l="1"/>
  <c r="P7" i="12"/>
  <c r="P5" i="12" s="1"/>
  <c r="AD6" i="12"/>
  <c r="AD8" i="12" s="1"/>
  <c r="AG6" i="12"/>
  <c r="AG8" i="12" s="1"/>
  <c r="AU26" i="12"/>
  <c r="P26" i="12"/>
  <c r="P6" i="12"/>
  <c r="P8" i="12" s="1"/>
  <c r="AL27" i="12"/>
  <c r="AL29" i="12" s="1"/>
  <c r="AL31" i="12" s="1"/>
  <c r="AN6" i="12"/>
  <c r="AN8" i="12" s="1"/>
  <c r="O26" i="12"/>
  <c r="BO24" i="12"/>
  <c r="AP24" i="12"/>
  <c r="AP10" i="12"/>
  <c r="AC24" i="12"/>
  <c r="AM24" i="12"/>
  <c r="AR26" i="12"/>
  <c r="N24" i="12"/>
  <c r="AV6" i="12"/>
  <c r="AV8" i="12" s="1"/>
  <c r="BK6" i="12"/>
  <c r="BK8" i="12" s="1"/>
  <c r="S26" i="12"/>
  <c r="BG24" i="12"/>
  <c r="AK9" i="12"/>
  <c r="AK27" i="12" s="1"/>
  <c r="AY24" i="12"/>
  <c r="BF6" i="12"/>
  <c r="BF8" i="12" s="1"/>
  <c r="AY6" i="12"/>
  <c r="AY8" i="12" s="1"/>
  <c r="BF24" i="12"/>
  <c r="BM26" i="12"/>
  <c r="AV26" i="12"/>
  <c r="BE24" i="12"/>
  <c r="AI6" i="12"/>
  <c r="AI8" i="12" s="1"/>
  <c r="BP6" i="12"/>
  <c r="BP8" i="12" s="1"/>
  <c r="N27" i="12"/>
  <c r="AB24" i="12"/>
  <c r="N10" i="12"/>
  <c r="BM6" i="12"/>
  <c r="BM8" i="12" s="1"/>
  <c r="AK6" i="12"/>
  <c r="AK8" i="12" s="1"/>
  <c r="AR24" i="12"/>
  <c r="BE26" i="12"/>
  <c r="U26" i="12"/>
  <c r="AI26" i="12"/>
  <c r="AZ6" i="12"/>
  <c r="AZ8" i="12" s="1"/>
  <c r="BP26" i="12"/>
  <c r="BG26" i="12"/>
  <c r="AK7" i="12"/>
  <c r="AK5" i="12" s="1"/>
  <c r="BK24" i="12"/>
  <c r="X24" i="12"/>
  <c r="Z27" i="12"/>
  <c r="Z29" i="12" s="1"/>
  <c r="Z31" i="12" s="1"/>
  <c r="K26" i="12"/>
  <c r="AS6" i="12"/>
  <c r="AS8" i="12" s="1"/>
  <c r="BC6" i="12"/>
  <c r="BC8" i="12" s="1"/>
  <c r="AD26" i="12"/>
  <c r="T24" i="12"/>
  <c r="BC24" i="12"/>
  <c r="AJ7" i="12"/>
  <c r="AJ5" i="12" s="1"/>
  <c r="AZ26" i="12"/>
  <c r="T26" i="12"/>
  <c r="T29" i="12" s="1"/>
  <c r="T31" i="12" s="1"/>
  <c r="BB26" i="12"/>
  <c r="P10" i="12"/>
  <c r="W10" i="12"/>
  <c r="AM6" i="12"/>
  <c r="AM8" i="12" s="1"/>
  <c r="Q26" i="12"/>
  <c r="AJ6" i="12"/>
  <c r="AJ8" i="12" s="1"/>
  <c r="AF6" i="12"/>
  <c r="AF8" i="12" s="1"/>
  <c r="AF26" i="12"/>
  <c r="AS24" i="12"/>
  <c r="AJ9" i="12"/>
  <c r="AJ27" i="12" s="1"/>
  <c r="O6" i="12"/>
  <c r="O8" i="12" s="1"/>
  <c r="O24" i="12"/>
  <c r="AP7" i="12"/>
  <c r="AP5" i="12" s="1"/>
  <c r="AJ26" i="12"/>
  <c r="AJ10" i="12"/>
  <c r="J24" i="12"/>
  <c r="O10" i="12"/>
  <c r="AQ6" i="12"/>
  <c r="AQ8" i="12" s="1"/>
  <c r="AQ24" i="12"/>
  <c r="T7" i="12"/>
  <c r="W7" i="12"/>
  <c r="N5" i="12"/>
  <c r="AE26" i="12"/>
  <c r="N9" i="12"/>
  <c r="N26" i="12" s="1"/>
  <c r="Q6" i="12"/>
  <c r="AE6" i="12"/>
  <c r="AE8" i="12" s="1"/>
  <c r="AX27" i="12"/>
  <c r="AX29" i="12" s="1"/>
  <c r="AX31" i="12" s="1"/>
  <c r="BD26" i="12"/>
  <c r="AQ26" i="12"/>
  <c r="BO9" i="12"/>
  <c r="BO27" i="12" s="1"/>
  <c r="BO7" i="12"/>
  <c r="BO5" i="12" s="1"/>
  <c r="Z10" i="12"/>
  <c r="Z7" i="12"/>
  <c r="AA6" i="12" s="1"/>
  <c r="T10" i="12"/>
  <c r="R24" i="12"/>
  <c r="AX10" i="12"/>
  <c r="AX9" i="12"/>
  <c r="AX26" i="12" s="1"/>
  <c r="AX7" i="12"/>
  <c r="AX5" i="12" s="1"/>
  <c r="AH7" i="12"/>
  <c r="AH5" i="12" s="1"/>
  <c r="AH10" i="12"/>
  <c r="AH9" i="12"/>
  <c r="AH27" i="12" s="1"/>
  <c r="AA7" i="12"/>
  <c r="AA10" i="12"/>
  <c r="AA9" i="12"/>
  <c r="AA27" i="12" s="1"/>
  <c r="AA29" i="12" s="1"/>
  <c r="AA31" i="12" s="1"/>
  <c r="BL7" i="12"/>
  <c r="BL5" i="12" s="1"/>
  <c r="BL9" i="12"/>
  <c r="BL27" i="12" s="1"/>
  <c r="BL10" i="12"/>
  <c r="Y9" i="12"/>
  <c r="Y26" i="12" s="1"/>
  <c r="Y10" i="12"/>
  <c r="Y7" i="12"/>
  <c r="AU10" i="12"/>
  <c r="AU9" i="12"/>
  <c r="AU27" i="12" s="1"/>
  <c r="AU7" i="12"/>
  <c r="AU5" i="12" s="1"/>
  <c r="AG10" i="12"/>
  <c r="AG7" i="12"/>
  <c r="AG5" i="12" s="1"/>
  <c r="AG9" i="12"/>
  <c r="AG27" i="12" s="1"/>
  <c r="AD9" i="12"/>
  <c r="AD27" i="12" s="1"/>
  <c r="AD10" i="12"/>
  <c r="AD7" i="12"/>
  <c r="AD5" i="12" s="1"/>
  <c r="V10" i="12"/>
  <c r="V7" i="12"/>
  <c r="V9" i="12"/>
  <c r="V27" i="12" s="1"/>
  <c r="R26" i="12"/>
  <c r="BE7" i="12"/>
  <c r="BE5" i="12" s="1"/>
  <c r="BE10" i="12"/>
  <c r="BE9" i="12"/>
  <c r="BE27" i="12" s="1"/>
  <c r="U9" i="12"/>
  <c r="U27" i="12" s="1"/>
  <c r="U10" i="12"/>
  <c r="U7" i="12"/>
  <c r="AI9" i="12"/>
  <c r="AI27" i="12" s="1"/>
  <c r="AI10" i="12"/>
  <c r="AI7" i="12"/>
  <c r="AI5" i="12" s="1"/>
  <c r="AB10" i="12"/>
  <c r="AB7" i="12"/>
  <c r="AB9" i="12"/>
  <c r="AB27" i="12" s="1"/>
  <c r="AB29" i="12" s="1"/>
  <c r="AB31" i="12" s="1"/>
  <c r="X9" i="12"/>
  <c r="X27" i="12" s="1"/>
  <c r="X29" i="12" s="1"/>
  <c r="X31" i="12" s="1"/>
  <c r="X10" i="12"/>
  <c r="X7" i="12"/>
  <c r="BM9" i="12"/>
  <c r="BM27" i="12" s="1"/>
  <c r="BM10" i="12"/>
  <c r="BM7" i="12"/>
  <c r="BM5" i="12" s="1"/>
  <c r="AY9" i="12"/>
  <c r="AY27" i="12" s="1"/>
  <c r="AY10" i="12"/>
  <c r="AY7" i="12"/>
  <c r="AY5" i="12" s="1"/>
  <c r="AV7" i="12"/>
  <c r="AV5" i="12" s="1"/>
  <c r="AV10" i="12"/>
  <c r="AV9" i="12"/>
  <c r="AV27" i="12" s="1"/>
  <c r="BF9" i="12"/>
  <c r="BF27" i="12" s="1"/>
  <c r="BF10" i="12"/>
  <c r="BF7" i="12"/>
  <c r="BF5" i="12" s="1"/>
  <c r="BK10" i="12"/>
  <c r="BK9" i="12"/>
  <c r="BK27" i="12" s="1"/>
  <c r="BK7" i="12"/>
  <c r="BK5" i="12" s="1"/>
  <c r="Q9" i="12"/>
  <c r="Q27" i="12" s="1"/>
  <c r="Q10" i="12"/>
  <c r="Q7" i="12"/>
  <c r="AC7" i="12"/>
  <c r="AC5" i="12" s="1"/>
  <c r="AC10" i="12"/>
  <c r="AC9" i="12"/>
  <c r="AC26" i="12" s="1"/>
  <c r="AC29" i="12" s="1"/>
  <c r="AC31" i="12" s="1"/>
  <c r="AM7" i="12"/>
  <c r="AM5" i="12" s="1"/>
  <c r="AM9" i="12"/>
  <c r="AM27" i="12" s="1"/>
  <c r="AM10" i="12"/>
  <c r="BC7" i="12"/>
  <c r="BC5" i="12" s="1"/>
  <c r="BC9" i="12"/>
  <c r="BC27" i="12" s="1"/>
  <c r="BC10" i="12"/>
  <c r="AS7" i="12"/>
  <c r="AS5" i="12" s="1"/>
  <c r="AS10" i="12"/>
  <c r="AS9" i="12"/>
  <c r="AS27" i="12" s="1"/>
  <c r="AF9" i="12"/>
  <c r="AF27" i="12" s="1"/>
  <c r="AF10" i="12"/>
  <c r="AF7" i="12"/>
  <c r="AF5" i="12" s="1"/>
  <c r="L10" i="12"/>
  <c r="L7" i="12"/>
  <c r="L9" i="12"/>
  <c r="L27" i="12" s="1"/>
  <c r="AE9" i="12"/>
  <c r="AE27" i="12" s="1"/>
  <c r="AE7" i="12"/>
  <c r="AE5" i="12" s="1"/>
  <c r="AE10" i="12"/>
  <c r="BP9" i="12"/>
  <c r="BP27" i="12" s="1"/>
  <c r="BP7" i="12"/>
  <c r="BP5" i="12" s="1"/>
  <c r="BP10" i="12"/>
  <c r="BB9" i="12"/>
  <c r="BB27" i="12" s="1"/>
  <c r="BB10" i="12"/>
  <c r="BB7" i="12"/>
  <c r="BB5" i="12" s="1"/>
  <c r="AL9" i="12"/>
  <c r="AL26" i="12" s="1"/>
  <c r="AL7" i="12"/>
  <c r="AL5" i="12" s="1"/>
  <c r="AL10" i="12"/>
  <c r="AN9" i="12"/>
  <c r="AN27" i="12" s="1"/>
  <c r="AN10" i="12"/>
  <c r="AN7" i="12"/>
  <c r="AN5" i="12" s="1"/>
  <c r="BN7" i="12"/>
  <c r="BN5" i="12" s="1"/>
  <c r="BN10" i="12"/>
  <c r="BN9" i="12"/>
  <c r="BN27" i="12" s="1"/>
  <c r="L26" i="12"/>
  <c r="V26" i="12"/>
  <c r="AG24" i="12"/>
  <c r="AA24" i="12"/>
  <c r="Z24" i="12"/>
  <c r="S10" i="12"/>
  <c r="S7" i="12"/>
  <c r="S9" i="12"/>
  <c r="S27" i="12" s="1"/>
  <c r="S29" i="12" s="1"/>
  <c r="S31" i="12" s="1"/>
  <c r="M9" i="12"/>
  <c r="M27" i="12" s="1"/>
  <c r="M29" i="12" s="1"/>
  <c r="M31" i="12" s="1"/>
  <c r="M7" i="12"/>
  <c r="AW9" i="12"/>
  <c r="AW27" i="12" s="1"/>
  <c r="AW10" i="12"/>
  <c r="AW7" i="12"/>
  <c r="AW5" i="12" s="1"/>
  <c r="BQ9" i="12"/>
  <c r="BQ27" i="12" s="1"/>
  <c r="BQ10" i="12"/>
  <c r="BQ7" i="12"/>
  <c r="BQ5" i="12" s="1"/>
  <c r="BJ9" i="12"/>
  <c r="BJ26" i="12" s="1"/>
  <c r="BJ7" i="12"/>
  <c r="BJ5" i="12" s="1"/>
  <c r="BJ10" i="12"/>
  <c r="BD9" i="12"/>
  <c r="BD27" i="12" s="1"/>
  <c r="BD7" i="12"/>
  <c r="BD5" i="12" s="1"/>
  <c r="BD10" i="12"/>
  <c r="L24" i="12"/>
  <c r="BD6" i="12"/>
  <c r="BD8" i="12" s="1"/>
  <c r="AU24" i="12"/>
  <c r="R10" i="12"/>
  <c r="AQ10" i="12"/>
  <c r="AQ9" i="12"/>
  <c r="AQ27" i="12" s="1"/>
  <c r="AR9" i="12"/>
  <c r="AR27" i="12" s="1"/>
  <c r="AR10" i="12"/>
  <c r="AR7" i="12"/>
  <c r="AR5" i="12" s="1"/>
  <c r="BG9" i="12"/>
  <c r="BG27" i="12" s="1"/>
  <c r="BG10" i="12"/>
  <c r="BG7" i="12"/>
  <c r="BG5" i="12" s="1"/>
  <c r="AK24" i="12"/>
  <c r="AK10" i="12"/>
  <c r="BA9" i="12"/>
  <c r="BA27" i="12" s="1"/>
  <c r="BA10" i="12"/>
  <c r="BA7" i="12"/>
  <c r="BA5" i="12" s="1"/>
  <c r="R7" i="12"/>
  <c r="AZ10" i="12"/>
  <c r="AZ7" i="12"/>
  <c r="AZ5" i="12" s="1"/>
  <c r="AZ9" i="12"/>
  <c r="AZ27" i="12" s="1"/>
  <c r="J6" i="12"/>
  <c r="J9" i="12"/>
  <c r="J27" i="12" s="1"/>
  <c r="J29" i="12" s="1"/>
  <c r="J31" i="12" s="1"/>
  <c r="J7" i="12"/>
  <c r="J10" i="12"/>
  <c r="K9" i="12"/>
  <c r="K27" i="12" s="1"/>
  <c r="K29" i="12" s="1"/>
  <c r="K31" i="12" s="1"/>
  <c r="K7" i="12"/>
  <c r="K5" i="12" s="1"/>
  <c r="K10" i="12"/>
  <c r="BF29" i="12"/>
  <c r="BF31" i="12" s="1"/>
  <c r="BE29" i="12"/>
  <c r="BE31" i="12" s="1"/>
  <c r="AK29" i="12"/>
  <c r="AK31" i="12" s="1"/>
  <c r="BP29" i="12"/>
  <c r="BP31" i="12" s="1"/>
  <c r="AO29" i="12"/>
  <c r="AO31" i="12" s="1"/>
  <c r="AU29" i="12"/>
  <c r="AU31" i="12" s="1"/>
  <c r="AQ29" i="12"/>
  <c r="AQ31" i="12" s="1"/>
  <c r="AN29" i="12"/>
  <c r="AN31" i="12" s="1"/>
  <c r="BN29" i="12"/>
  <c r="BN31" i="12" s="1"/>
  <c r="BB29" i="12"/>
  <c r="BB31" i="12" s="1"/>
  <c r="AD29" i="12"/>
  <c r="AD31" i="12" s="1"/>
  <c r="BA29" i="12"/>
  <c r="BA31" i="12" s="1"/>
  <c r="BH29" i="12"/>
  <c r="BH31" i="12" s="1"/>
  <c r="AI29" i="12"/>
  <c r="AI31" i="12" s="1"/>
  <c r="AT29" i="12"/>
  <c r="AT31" i="12" s="1"/>
  <c r="BM29" i="12"/>
  <c r="BM31" i="12" s="1"/>
  <c r="AV29" i="12"/>
  <c r="AV31" i="12" s="1"/>
  <c r="AR29" i="12"/>
  <c r="AR31" i="12" s="1"/>
  <c r="BL29" i="12"/>
  <c r="BL31" i="12" s="1"/>
  <c r="BK29" i="12"/>
  <c r="BK31" i="12" s="1"/>
  <c r="O29" i="12"/>
  <c r="O31" i="12" s="1"/>
  <c r="BQ29" i="12"/>
  <c r="BQ31" i="12" s="1"/>
  <c r="AF29" i="12"/>
  <c r="AF31" i="12" s="1"/>
  <c r="AE29" i="12"/>
  <c r="AE31" i="12" s="1"/>
  <c r="P29" i="12"/>
  <c r="P31" i="12" s="1"/>
  <c r="AG29" i="12"/>
  <c r="AG31" i="12" s="1"/>
  <c r="BC29" i="12"/>
  <c r="BC31" i="12" s="1"/>
  <c r="AH29" i="12"/>
  <c r="AH31" i="12" s="1"/>
  <c r="R29" i="12"/>
  <c r="R31" i="12" s="1"/>
  <c r="AY29" i="12"/>
  <c r="AY31" i="12" s="1"/>
  <c r="W29" i="12"/>
  <c r="W31" i="12" s="1"/>
  <c r="AM29" i="12"/>
  <c r="AM31" i="12" s="1"/>
  <c r="AW29" i="12"/>
  <c r="AW31" i="12" s="1"/>
  <c r="BD29" i="12"/>
  <c r="BD31" i="12" s="1"/>
  <c r="AJ29" i="12"/>
  <c r="AJ31" i="12" s="1"/>
  <c r="AS29" i="12"/>
  <c r="AS31" i="12" s="1"/>
  <c r="AP29" i="12"/>
  <c r="AP31" i="12" s="1"/>
  <c r="AZ29" i="12"/>
  <c r="AZ31" i="12" s="1"/>
  <c r="BO29" i="12"/>
  <c r="BO31" i="12" s="1"/>
  <c r="BG29" i="12"/>
  <c r="BG31" i="12" s="1"/>
  <c r="Y29" i="12" l="1"/>
  <c r="Y31" i="12" s="1"/>
  <c r="Q29" i="12"/>
  <c r="Q31" i="12" s="1"/>
  <c r="Q8" i="12"/>
  <c r="N29" i="12"/>
  <c r="N31" i="12" s="1"/>
  <c r="U29" i="12"/>
  <c r="U31" i="12" s="1"/>
  <c r="L29" i="12"/>
  <c r="L31" i="12" s="1"/>
  <c r="Z5" i="12"/>
  <c r="W5" i="12"/>
  <c r="X6" i="12"/>
  <c r="U6" i="12"/>
  <c r="U8" i="12" s="1"/>
  <c r="T5" i="12"/>
  <c r="V29" i="12"/>
  <c r="V31" i="12" s="1"/>
  <c r="L6" i="12"/>
  <c r="L8" i="12" s="1"/>
  <c r="AA5" i="12"/>
  <c r="AB6" i="12"/>
  <c r="AB8" i="12" s="1"/>
  <c r="J5" i="12"/>
  <c r="J8" i="12"/>
  <c r="K6" i="12"/>
  <c r="K8" i="12" s="1"/>
  <c r="N6" i="12"/>
  <c r="N8" i="12" s="1"/>
  <c r="M5" i="12"/>
  <c r="AB5" i="12"/>
  <c r="AC6" i="12"/>
  <c r="AC8" i="12" s="1"/>
  <c r="AA8" i="12"/>
  <c r="X5" i="12"/>
  <c r="Y6" i="12"/>
  <c r="Y8" i="12" s="1"/>
  <c r="Q5" i="12"/>
  <c r="R6" i="12"/>
  <c r="R8" i="12" s="1"/>
  <c r="Y5" i="12"/>
  <c r="Z6" i="12"/>
  <c r="Z8" i="12" s="1"/>
  <c r="M6" i="12"/>
  <c r="M8" i="12" s="1"/>
  <c r="L5" i="12"/>
  <c r="T6" i="12"/>
  <c r="T8" i="12" s="1"/>
  <c r="S5" i="12"/>
  <c r="W6" i="12"/>
  <c r="W8" i="12" s="1"/>
  <c r="V5" i="12"/>
  <c r="X8" i="12"/>
  <c r="U5" i="12"/>
  <c r="V6" i="12"/>
  <c r="V8" i="12" s="1"/>
  <c r="R5" i="12"/>
  <c r="S6" i="12"/>
  <c r="S8" i="12" s="1"/>
</calcChain>
</file>

<file path=xl/sharedStrings.xml><?xml version="1.0" encoding="utf-8"?>
<sst xmlns="http://schemas.openxmlformats.org/spreadsheetml/2006/main" count="165" uniqueCount="122">
  <si>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</si>
  <si>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</si>
  <si>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</si>
  <si>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</si>
  <si>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</si>
  <si>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</si>
  <si>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</si>
  <si>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</si>
  <si>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</si>
  <si>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</si>
  <si>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</si>
  <si>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</si>
  <si>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</si>
  <si>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</si>
  <si>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</si>
  <si>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</si>
  <si>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</si>
  <si>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</si>
  <si>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</si>
  <si>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</si>
  <si>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</si>
  <si>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</si>
  <si>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</si>
  <si>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</si>
  <si>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</si>
  <si>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</si>
  <si>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</si>
  <si>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</si>
  <si>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</si>
  <si>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</si>
  <si>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</si>
  <si>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</si>
  <si>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</si>
  <si>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</si>
  <si>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</si>
  <si>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</si>
  <si>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</si>
  <si>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</si>
  <si>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</si>
  <si>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</si>
  <si>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</si>
  <si>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</si>
  <si>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</si>
  <si>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</si>
  <si>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</si>
  <si>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</si>
  <si>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</si>
  <si>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</si>
  <si>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</si>
  <si>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</si>
  <si>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</si>
  <si>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</si>
  <si>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</si>
  <si>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</si>
  <si>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</si>
  <si>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</si>
  <si>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</si>
  <si>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</si>
  <si>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</si>
  <si>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</si>
  <si>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</si>
  <si>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</si>
  <si>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</si>
  <si>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</si>
  <si>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</si>
  <si>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</si>
  <si>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</si>
  <si>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</si>
  <si>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</si>
  <si>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</si>
  <si>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Timing</t>
  </si>
  <si>
    <t>Start Date</t>
  </si>
  <si>
    <t>End Date</t>
  </si>
  <si>
    <t>Counter</t>
  </si>
  <si>
    <t>Number of Days</t>
  </si>
  <si>
    <t>Timing Assumptions</t>
  </si>
  <si>
    <t>Data (do not change once modelling has commenced)</t>
  </si>
  <si>
    <t>Model Start Date</t>
  </si>
  <si>
    <t>Number of Months in a Full Period</t>
  </si>
  <si>
    <t>Example Reporting Month</t>
  </si>
  <si>
    <t>Reporting Month Factor</t>
  </si>
  <si>
    <t>Months per Year</t>
  </si>
  <si>
    <t>Summary</t>
  </si>
  <si>
    <t>SumProduct Pty Limited</t>
  </si>
  <si>
    <t>Simple example showing how to sum up multiple periods in an output sheet.</t>
  </si>
  <si>
    <t>None</t>
  </si>
  <si>
    <t>Periodicity Assumptions</t>
  </si>
  <si>
    <t>Inputs</t>
  </si>
  <si>
    <t>Monthly</t>
  </si>
  <si>
    <t>Quarterly</t>
  </si>
  <si>
    <t>Half-Yearly</t>
  </si>
  <si>
    <t>Annually</t>
  </si>
  <si>
    <t># Periods</t>
  </si>
  <si>
    <t>From</t>
  </si>
  <si>
    <t>To</t>
  </si>
  <si>
    <t>Remainder</t>
  </si>
  <si>
    <t>Periodicity</t>
  </si>
  <si>
    <t>Number of Months in Full Period</t>
  </si>
  <si>
    <t>Reporting Period Number</t>
  </si>
  <si>
    <t>Reporting Month</t>
  </si>
  <si>
    <t>Number of Months in Reporting Period</t>
  </si>
  <si>
    <t>Scale-up Factor</t>
  </si>
  <si>
    <t>Monthly Data</t>
  </si>
  <si>
    <t>Example Monthly Outputs</t>
  </si>
  <si>
    <t>Revenue</t>
  </si>
  <si>
    <t>COGS</t>
  </si>
  <si>
    <t>Gross Profit</t>
  </si>
  <si>
    <t>Gross Margin</t>
  </si>
  <si>
    <t>$'000</t>
  </si>
  <si>
    <t>%</t>
  </si>
  <si>
    <t>Number of Reporting Periods Required</t>
  </si>
  <si>
    <t>Example Outputs</t>
  </si>
  <si>
    <t>Example Aggregation</t>
  </si>
  <si>
    <t>Scale Up Factor</t>
  </si>
  <si>
    <t>[1,0]</t>
  </si>
  <si>
    <t>On or Off</t>
  </si>
  <si>
    <t>On</t>
  </si>
  <si>
    <t>Off</t>
  </si>
  <si>
    <t>Net Assets</t>
  </si>
  <si>
    <t>Outputs</t>
  </si>
  <si>
    <t>Lookup Data</t>
  </si>
  <si>
    <t>Not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</si>
</sst>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</numFmts>
  <fonts count="38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8"/>
      <color theme="1"/>
      <name val="Arial"/>
      <family val="2"/>
    </font>
    <font>
      <i/>
      <sz val="9"/>
      <color theme="0" tint="-0.499984740745262"/>
      <name val="Calibri"/>
      <family val="2"/>
      <scheme val="minor"/>
    </font>
    <font>
      <b/>
      <sz val="9"/>
      <color theme="8" tint="-0.49998474074526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Protection="0"/>
    <xf numFmtId="0" fontId="26" fillId="0" borderId="0" applyNumberFormat="0" applyFill="0" applyBorder="0">
      <alignment horizontal="left"/>
      <protection locked="0"/>
    </xf>
    <xf numFmtId="0" fontId="14" fillId="0" borderId="0" applyNumberFormat="0" applyFill="0" applyBorder="0" applyProtection="0"/>
    <xf numFmtId="0" fontId="15" fillId="3" borderId="1" applyNumberFormat="0" applyProtection="0"/>
    <xf numFmtId="0" fontId="16" fillId="0" borderId="0" applyNumberFormat="0" applyFill="0" applyAlignment="0" applyProtection="0"/>
    <xf numFmtId="0" fontId="17" fillId="0" borderId="0" applyNumberFormat="0" applyFill="0" applyAlignment="0" applyProtection="0"/>
    <xf numFmtId="0" fontId="27" fillId="0" borderId="3" applyNumberFormat="0" applyAlignment="0">
      <alignment horizontal="center"/>
    </xf>
    <xf numFmtId="0" fontId="24" fillId="4" borderId="4" applyNumberFormat="0" applyAlignment="0">
      <protection locked="0"/>
    </xf>
    <xf numFmtId="0" fontId="3" fillId="0" borderId="0" applyNumberFormat="0" applyFill="0" applyBorder="0"/>
    <xf numFmtId="179" fontId="22" fillId="0" borderId="0" applyFill="0" applyBorder="0" applyProtection="0">
      <alignment horizontal="center"/>
    </xf>
    <xf numFmtId="178" fontId="23" fillId="0" borderId="0" applyFill="0" applyBorder="0" applyProtection="0">
      <alignment horizontal="center"/>
    </xf>
    <xf numFmtId="167" fontId="33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7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1" fillId="0" borderId="8" applyNumberFormat="0" applyFill="0" applyBorder="0"/>
    <xf numFmtId="168" fontId="1" fillId="0" borderId="0" applyFont="0" applyFill="0" applyBorder="0" applyAlignment="0" applyProtection="0"/>
    <xf numFmtId="0" fontId="22" fillId="7" borderId="2" applyNumberFormat="0" applyAlignment="0" applyProtection="0"/>
    <xf numFmtId="0" fontId="36" fillId="0" borderId="0" applyNumberFormat="0" applyFill="0" applyBorder="0" applyAlignment="0" applyProtection="0"/>
    <xf numFmtId="169" fontId="7" fillId="0" borderId="0" applyFill="0" applyBorder="0">
      <alignment horizontal="right" vertical="center"/>
    </xf>
    <xf numFmtId="170" fontId="7" fillId="0" borderId="0" applyFill="0" applyBorder="0">
      <alignment horizontal="right" vertical="center"/>
    </xf>
    <xf numFmtId="171" fontId="28" fillId="7" borderId="4">
      <alignment horizontal="center"/>
    </xf>
    <xf numFmtId="41" fontId="5" fillId="8" borderId="5" applyFont="0" applyAlignment="0"/>
    <xf numFmtId="0" fontId="12" fillId="11" borderId="0" applyNumberFormat="0">
      <alignment horizontal="center"/>
    </xf>
    <xf numFmtId="0" fontId="29" fillId="0" borderId="0" applyNumberFormat="0" applyFill="0" applyBorder="0" applyProtection="0">
      <alignment horizontal="center"/>
    </xf>
    <xf numFmtId="0" fontId="30" fillId="9" borderId="9" applyNumberFormat="0" applyAlignment="0">
      <protection locked="0"/>
    </xf>
    <xf numFmtId="0" fontId="21" fillId="0" borderId="0" applyNumberFormat="0" applyFill="0" applyBorder="0" applyAlignment="0" applyProtection="0"/>
    <xf numFmtId="0" fontId="19" fillId="0" borderId="1" applyNumberFormat="0" applyFill="0" applyAlignment="0" applyProtection="0"/>
    <xf numFmtId="0" fontId="20" fillId="0" borderId="10" applyNumberFormat="0" applyFill="0" applyAlignment="0" applyProtection="0"/>
    <xf numFmtId="0" fontId="18" fillId="0" borderId="11" applyNumberFormat="0" applyFill="0" applyAlignment="0" applyProtection="0"/>
    <xf numFmtId="0" fontId="17" fillId="0" borderId="12" applyNumberFormat="0" applyFill="0" applyAlignment="0" applyProtection="0"/>
    <xf numFmtId="172" fontId="15" fillId="3" borderId="1"/>
  </cellStyleXfs>
  <cellXfs count="95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5" fillId="3" borderId="1" xfId="10"/>
    <xf numFmtId="0" fontId="16" fillId="0" borderId="0" xfId="11" applyBorder="1"/>
    <xf numFmtId="0" fontId="17" fillId="0" borderId="0" xfId="12"/>
    <xf numFmtId="0" fontId="27" fillId="0" borderId="3" xfId="13" applyAlignment="1">
      <alignment horizontal="center"/>
    </xf>
    <xf numFmtId="166" fontId="27" fillId="0" borderId="3" xfId="13" applyNumberFormat="1" applyAlignment="1">
      <alignment horizontal="center"/>
    </xf>
    <xf numFmtId="0" fontId="8" fillId="0" borderId="0" xfId="0" applyFont="1"/>
    <xf numFmtId="0" fontId="9" fillId="0" borderId="0" xfId="12" applyFont="1" applyAlignment="1">
      <alignment horizontal="left" vertical="center"/>
    </xf>
    <xf numFmtId="0" fontId="10" fillId="0" borderId="0" xfId="0" applyFont="1"/>
    <xf numFmtId="0" fontId="10" fillId="0" borderId="0" xfId="6" applyFont="1" applyAlignment="1">
      <alignment horizontal="left" vertical="center"/>
    </xf>
    <xf numFmtId="0" fontId="26" fillId="0" borderId="0" xfId="8">
      <alignment horizontal="left"/>
      <protection locked="0"/>
    </xf>
    <xf numFmtId="0" fontId="26" fillId="0" borderId="0" xfId="8" applyAlignment="1">
      <alignment horizontal="right"/>
      <protection locked="0"/>
    </xf>
    <xf numFmtId="0" fontId="12" fillId="11" borderId="0" xfId="33">
      <alignment horizontal="center"/>
    </xf>
    <xf numFmtId="0" fontId="0" fillId="0" borderId="0" xfId="0" applyBorder="1"/>
    <xf numFmtId="0" fontId="13" fillId="0" borderId="0" xfId="7" applyBorder="1"/>
    <xf numFmtId="0" fontId="0" fillId="0" borderId="0" xfId="0" applyFont="1" applyBorder="1"/>
    <xf numFmtId="0" fontId="11" fillId="0" borderId="0" xfId="0" applyFont="1" applyBorder="1" applyAlignment="1">
      <alignment horizontal="left"/>
    </xf>
    <xf numFmtId="0" fontId="14" fillId="0" borderId="0" xfId="9" applyBorder="1"/>
    <xf numFmtId="0" fontId="0" fillId="0" borderId="0" xfId="0" applyBorder="1" applyAlignment="1">
      <alignment horizontal="left"/>
    </xf>
    <xf numFmtId="0" fontId="17" fillId="0" borderId="0" xfId="12" applyBorder="1"/>
    <xf numFmtId="0" fontId="18" fillId="0" borderId="0" xfId="6" applyBorder="1"/>
    <xf numFmtId="0" fontId="31" fillId="0" borderId="0" xfId="25" applyBorder="1"/>
    <xf numFmtId="0" fontId="12" fillId="11" borderId="0" xfId="33" applyBorder="1">
      <alignment horizontal="center"/>
    </xf>
    <xf numFmtId="0" fontId="24" fillId="4" borderId="4" xfId="14">
      <protection locked="0"/>
    </xf>
    <xf numFmtId="0" fontId="11" fillId="0" borderId="0" xfId="0" applyFont="1" applyBorder="1"/>
    <xf numFmtId="0" fontId="27" fillId="0" borderId="3" xfId="13" applyAlignment="1"/>
    <xf numFmtId="167" fontId="33" fillId="5" borderId="4" xfId="18"/>
    <xf numFmtId="164" fontId="2" fillId="2" borderId="2" xfId="19">
      <alignment horizontal="center"/>
      <protection locked="0"/>
    </xf>
    <xf numFmtId="0" fontId="27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2" fillId="7" borderId="2" xfId="27"/>
    <xf numFmtId="0" fontId="36" fillId="0" borderId="0" xfId="28"/>
    <xf numFmtId="171" fontId="28" fillId="7" borderId="4" xfId="31">
      <alignment horizontal="center"/>
    </xf>
    <xf numFmtId="41" fontId="0" fillId="8" borderId="5" xfId="32" applyFont="1"/>
    <xf numFmtId="0" fontId="29" fillId="0" borderId="0" xfId="34">
      <alignment horizontal="center"/>
    </xf>
    <xf numFmtId="0" fontId="30" fillId="9" borderId="9" xfId="35">
      <protection locked="0"/>
    </xf>
    <xf numFmtId="41" fontId="0" fillId="0" borderId="0" xfId="2" applyFont="1"/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179" fontId="22" fillId="0" borderId="0" xfId="16">
      <alignment horizontal="center"/>
    </xf>
    <xf numFmtId="178" fontId="23" fillId="0" borderId="0" xfId="17">
      <alignment horizontal="center"/>
    </xf>
    <xf numFmtId="0" fontId="3" fillId="0" borderId="0" xfId="15"/>
    <xf numFmtId="164" fontId="15" fillId="3" borderId="1" xfId="10" applyNumberFormat="1" applyProtection="1">
      <protection locked="0"/>
    </xf>
    <xf numFmtId="165" fontId="15" fillId="3" borderId="1" xfId="10" applyNumberFormat="1"/>
    <xf numFmtId="0" fontId="0" fillId="0" borderId="0" xfId="0" applyBorder="1"/>
    <xf numFmtId="0" fontId="13" fillId="0" borderId="0" xfId="7"/>
    <xf numFmtId="0" fontId="14" fillId="0" borderId="0" xfId="9"/>
    <xf numFmtId="172" fontId="15" fillId="3" borderId="1" xfId="41"/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2" fillId="0" borderId="0" xfId="16" applyNumberFormat="1" applyBorder="1">
      <alignment horizontal="center"/>
    </xf>
    <xf numFmtId="178" fontId="23" fillId="0" borderId="0" xfId="17" applyNumberFormat="1" applyBorder="1">
      <alignment horizontal="center"/>
    </xf>
    <xf numFmtId="177" fontId="27" fillId="0" borderId="3" xfId="13" applyNumberFormat="1">
      <alignment horizontal="center"/>
    </xf>
    <xf numFmtId="41" fontId="25" fillId="0" borderId="3" xfId="2" applyFont="1" applyBorder="1" applyAlignment="1"/>
    <xf numFmtId="0" fontId="26" fillId="0" borderId="0" xfId="8">
      <alignment horizontal="left"/>
      <protection locked="0"/>
    </xf>
    <xf numFmtId="0" fontId="26" fillId="0" borderId="0" xfId="8">
      <alignment horizontal="left"/>
      <protection locked="0"/>
    </xf>
    <xf numFmtId="0" fontId="0" fillId="0" borderId="0" xfId="0"/>
    <xf numFmtId="0" fontId="12" fillId="11" borderId="0" xfId="33">
      <alignment horizontal="center"/>
    </xf>
    <xf numFmtId="0" fontId="32" fillId="0" borderId="0" xfId="0" applyFont="1"/>
    <xf numFmtId="0" fontId="16" fillId="0" borderId="0" xfId="11"/>
    <xf numFmtId="0" fontId="24" fillId="4" borderId="4" xfId="14" applyAlignment="1">
      <alignment horizontal="center"/>
      <protection locked="0"/>
    </xf>
    <xf numFmtId="0" fontId="12" fillId="11" borderId="0" xfId="33" quotePrefix="1">
      <alignment horizontal="center"/>
    </xf>
    <xf numFmtId="0" fontId="22" fillId="7" borderId="2" xfId="27" applyAlignment="1">
      <alignment horizontal="center"/>
    </xf>
    <xf numFmtId="178" fontId="22" fillId="7" borderId="2" xfId="27" applyNumberFormat="1" applyAlignment="1">
      <alignment horizontal="center"/>
    </xf>
    <xf numFmtId="0" fontId="27" fillId="0" borderId="0" xfId="13" applyFill="1" applyBorder="1" applyAlignment="1"/>
    <xf numFmtId="168" fontId="22" fillId="7" borderId="2" xfId="26" applyFont="1" applyFill="1" applyBorder="1" applyAlignment="1">
      <alignment horizontal="center"/>
    </xf>
    <xf numFmtId="9" fontId="22" fillId="7" borderId="2" xfId="5" applyFont="1" applyFill="1" applyBorder="1" applyAlignment="1">
      <alignment horizontal="center"/>
    </xf>
    <xf numFmtId="164" fontId="17" fillId="0" borderId="0" xfId="12" applyNumberFormat="1"/>
    <xf numFmtId="168" fontId="24" fillId="4" borderId="4" xfId="26" applyFont="1" applyFill="1" applyBorder="1" applyProtection="1">
      <protection locked="0"/>
    </xf>
    <xf numFmtId="168" fontId="23" fillId="0" borderId="0" xfId="0" applyNumberFormat="1" applyFont="1"/>
    <xf numFmtId="0" fontId="23" fillId="0" borderId="0" xfId="0" applyFont="1"/>
    <xf numFmtId="168" fontId="23" fillId="0" borderId="7" xfId="0" applyNumberFormat="1" applyFont="1" applyBorder="1"/>
    <xf numFmtId="0" fontId="34" fillId="0" borderId="0" xfId="0" applyFont="1"/>
    <xf numFmtId="9" fontId="35" fillId="0" borderId="0" xfId="5" applyFont="1"/>
    <xf numFmtId="41" fontId="0" fillId="0" borderId="0" xfId="2" applyFont="1" applyAlignment="1">
      <alignment horizontal="center"/>
    </xf>
    <xf numFmtId="9" fontId="22" fillId="0" borderId="0" xfId="5" applyFont="1" applyAlignment="1">
      <alignment horizontal="center"/>
    </xf>
    <xf numFmtId="168" fontId="23" fillId="0" borderId="0" xfId="26" applyFont="1"/>
    <xf numFmtId="168" fontId="23" fillId="0" borderId="7" xfId="26" applyFont="1" applyBorder="1"/>
    <xf numFmtId="168" fontId="37" fillId="4" borderId="4" xfId="26" applyFont="1" applyFill="1" applyBorder="1" applyProtection="1">
      <protection locked="0"/>
    </xf>
    <xf numFmtId="0" fontId="26" fillId="0" borderId="0" xfId="8">
      <alignment horizontal="left"/>
      <protection locked="0"/>
    </xf>
    <xf numFmtId="0" fontId="10" fillId="0" borderId="0" xfId="6" applyFont="1" applyAlignment="1">
      <alignment horizontal="left" vertical="center"/>
    </xf>
    <xf numFmtId="0" fontId="26" fillId="0" borderId="0" xfId="8">
      <alignment horizontal="left"/>
      <protection locked="0"/>
    </xf>
    <xf numFmtId="0" fontId="0" fillId="0" borderId="0" xfId="0"/>
    <xf numFmtId="0" fontId="0" fillId="0" borderId="0" xfId="0" applyBorder="1"/>
    <xf numFmtId="0" fontId="12" fillId="11" borderId="0" xfId="33">
      <alignment horizontal="center"/>
    </xf>
    <xf numFmtId="0" fontId="12" fillId="11" borderId="0" xfId="33" applyBorder="1">
      <alignment horizontal="center"/>
    </xf>
    <xf numFmtId="0" fontId="27" fillId="0" borderId="3" xfId="13" applyAlignment="1">
      <alignment horizontal="left"/>
    </xf>
    <xf numFmtId="0" fontId="24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6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;;;"/>
      <border>
        <left/>
        <right/>
        <top/>
        <bottom/>
        <vertical/>
        <horizontal/>
      </border>
    </dxf>
    <dxf>
      <numFmt numFmtId="167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61"/>
    </row>
    <row r="3" spans="1:19" x14ac:dyDescent="0.2">
      <c r="A3" s="86" t="s">
        <v>1</v>
      </c>
    </row>
    <row r="5" spans="1:19" ht="20.25" x14ac:dyDescent="0.3">
      <c r="C5" s="50" t="str">
        <f>Client_Name</f>
        <v>SumProduct Pty Limited</v>
      </c>
      <c r="D5" s="8"/>
      <c r="E5" s="8"/>
      <c r="F5" s="8"/>
      <c r="G5" s="8"/>
      <c r="H5" s="8"/>
      <c r="I5" s="8"/>
      <c r="J5" s="8"/>
    </row>
    <row r="6" spans="1:19" ht="18" x14ac:dyDescent="0.25">
      <c r="C6" s="51" t="str">
        <f ca="1">Model_Name</f>
        <v>Chapter 3.4 - SP Aggregating Time Periods.xlsx</v>
      </c>
      <c r="D6" s="8"/>
      <c r="E6" s="8"/>
      <c r="F6" s="8"/>
      <c r="G6" s="8"/>
      <c r="H6" s="8"/>
      <c r="I6" s="8"/>
      <c r="J6" s="8"/>
    </row>
    <row r="7" spans="1:19" ht="12.75" x14ac:dyDescent="0.2">
      <c r="C7" s="8"/>
      <c r="D7" s="8"/>
      <c r="E7" s="8"/>
      <c r="F7" s="8"/>
      <c r="G7" s="8"/>
      <c r="H7" s="8"/>
      <c r="I7" s="8"/>
      <c r="J7" s="8"/>
    </row>
    <row r="8" spans="1:19" ht="12.75" x14ac:dyDescent="0.2">
      <c r="C8" s="8"/>
      <c r="D8" s="8"/>
      <c r="E8" s="8"/>
      <c r="F8" s="8"/>
      <c r="G8" s="8"/>
      <c r="H8" s="8"/>
      <c r="I8" s="8"/>
      <c r="J8" s="8"/>
    </row>
    <row r="9" spans="1:19" ht="12.75" x14ac:dyDescent="0.2">
      <c r="C9" s="8"/>
      <c r="D9" s="8"/>
      <c r="E9" s="8"/>
      <c r="F9" s="8"/>
      <c r="G9" s="8"/>
      <c r="H9" s="8"/>
      <c r="I9" s="8"/>
      <c r="J9" s="8"/>
    </row>
    <row r="10" spans="1:19" ht="12.75" x14ac:dyDescent="0.2">
      <c r="C10" s="8"/>
      <c r="D10" s="8"/>
      <c r="E10" s="8"/>
      <c r="F10" s="8"/>
      <c r="G10" s="8"/>
      <c r="H10" s="8"/>
      <c r="I10" s="8"/>
      <c r="J10" s="8"/>
    </row>
    <row r="11" spans="1:19" ht="15" x14ac:dyDescent="0.25">
      <c r="C11" s="8"/>
      <c r="D11" s="8"/>
      <c r="E11" s="8"/>
      <c r="F11" s="8"/>
      <c r="G11" s="8"/>
      <c r="H11" s="8"/>
      <c r="I11" s="8"/>
      <c r="J11" s="8"/>
      <c r="S11" s="46"/>
    </row>
    <row r="12" spans="1:19" ht="12.75" x14ac:dyDescent="0.2">
      <c r="C12" s="8"/>
      <c r="D12" s="8"/>
      <c r="E12" s="8"/>
      <c r="F12" s="8"/>
      <c r="G12" s="8"/>
      <c r="H12" s="8"/>
      <c r="I12" s="8"/>
      <c r="J12" s="8"/>
    </row>
    <row r="13" spans="1:19" ht="12.75" x14ac:dyDescent="0.2">
      <c r="C13" s="8"/>
      <c r="D13" s="8"/>
      <c r="E13" s="8"/>
      <c r="F13" s="8"/>
      <c r="G13" s="8"/>
      <c r="H13" s="8"/>
      <c r="I13" s="8"/>
      <c r="J13" s="8"/>
    </row>
    <row r="14" spans="1:19" ht="12.75" x14ac:dyDescent="0.2">
      <c r="C14" s="9" t="s">
        <v>19</v>
      </c>
      <c r="D14" s="10"/>
      <c r="E14" s="8"/>
      <c r="F14" s="8"/>
      <c r="G14" s="8"/>
      <c r="H14" s="8"/>
      <c r="I14" s="8"/>
      <c r="J14" s="8"/>
    </row>
    <row r="15" spans="1:19" ht="12.75" x14ac:dyDescent="0.2">
      <c r="C15" s="10"/>
      <c r="D15" s="10"/>
      <c r="E15" s="8"/>
      <c r="F15" s="8"/>
      <c r="G15" s="8"/>
      <c r="H15" s="8"/>
      <c r="I15" s="8"/>
      <c r="J15" s="8"/>
    </row>
    <row r="16" spans="1:19" ht="12.75" x14ac:dyDescent="0.2">
      <c r="C16" s="9" t="s">
        <v>20</v>
      </c>
      <c r="D16" s="10"/>
      <c r="E16" s="8"/>
      <c r="F16" s="8"/>
      <c r="G16" s="8"/>
      <c r="H16" s="8"/>
      <c r="I16" s="8"/>
      <c r="J16" s="8"/>
    </row>
    <row r="17" spans="3:10" ht="12.75" x14ac:dyDescent="0.2">
      <c r="C17" s="87" t="s">
        <v>84</v>
      </c>
      <c r="D17" s="87"/>
      <c r="E17" s="87"/>
      <c r="F17" s="87"/>
      <c r="G17" s="87"/>
      <c r="H17" s="87"/>
      <c r="I17" s="87"/>
      <c r="J17" s="87"/>
    </row>
    <row r="18" spans="3:10" ht="12.75" x14ac:dyDescent="0.2">
      <c r="C18" s="87"/>
      <c r="D18" s="87"/>
      <c r="E18" s="87"/>
      <c r="F18" s="87"/>
      <c r="G18" s="87"/>
      <c r="H18" s="87"/>
      <c r="I18" s="87"/>
      <c r="J18" s="87"/>
    </row>
    <row r="19" spans="3:10" ht="12.75" x14ac:dyDescent="0.2">
      <c r="C19" s="11"/>
      <c r="D19" s="10"/>
      <c r="E19" s="8"/>
      <c r="F19" s="8"/>
      <c r="G19" s="8"/>
      <c r="H19" s="8"/>
      <c r="I19" s="8"/>
      <c r="J19" s="8"/>
    </row>
    <row r="20" spans="3:10" ht="12.75" x14ac:dyDescent="0.2">
      <c r="C20" s="11"/>
      <c r="D20" s="10"/>
      <c r="E20" s="8"/>
      <c r="F20" s="8"/>
      <c r="G20" s="8"/>
      <c r="H20" s="8"/>
      <c r="I20" s="8"/>
      <c r="J20" s="8"/>
    </row>
    <row r="21" spans="3:10" ht="12.75" x14ac:dyDescent="0.2">
      <c r="C21" s="11" t="s">
        <v>21</v>
      </c>
      <c r="D21" s="10"/>
      <c r="E21" s="8"/>
      <c r="F21" s="8"/>
      <c r="G21" s="88" t="s">
        <v>22</v>
      </c>
      <c r="H21" s="88"/>
      <c r="I21" s="88"/>
      <c r="J21" s="8"/>
    </row>
    <row r="22" spans="3:10" ht="12.75" x14ac:dyDescent="0.2">
      <c r="C22" s="11" t="s">
        <v>23</v>
      </c>
      <c r="D22" s="10"/>
      <c r="E22" s="8"/>
      <c r="F22" s="8"/>
      <c r="G22" s="88" t="s">
        <v>24</v>
      </c>
      <c r="H22" s="88"/>
      <c r="I22" s="88"/>
      <c r="J22" s="8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16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24" ht="20.25" x14ac:dyDescent="0.3">
      <c r="A1" s="50" t="s">
        <v>1</v>
      </c>
      <c r="F1" s="13"/>
      <c r="G1" s="13"/>
    </row>
    <row r="2" spans="1:24" ht="18" x14ac:dyDescent="0.25">
      <c r="A2" s="51" t="str">
        <f ca="1">Model_Name</f>
        <v>Chapter 3.4 - SP Aggregating Time Periods.xlsx</v>
      </c>
    </row>
    <row r="3" spans="1:24" x14ac:dyDescent="0.2">
      <c r="A3" s="12" t="s">
        <v>1</v>
      </c>
      <c r="B3" s="12"/>
      <c r="C3" s="12"/>
      <c r="D3" s="12"/>
      <c r="E3" s="12"/>
    </row>
    <row r="4" spans="1:24" ht="14.25" x14ac:dyDescent="0.2">
      <c r="E4" t="s">
        <v>2</v>
      </c>
      <c r="G4" s="29">
        <f>Overall_Error_Check</f>
        <v>0</v>
      </c>
    </row>
    <row r="7" spans="1:24" ht="16.5" thickBot="1" x14ac:dyDescent="0.3">
      <c r="B7" s="52">
        <v>1</v>
      </c>
      <c r="C7" s="52" t="s">
        <v>25</v>
      </c>
      <c r="D7" s="52"/>
      <c r="E7" s="52"/>
      <c r="F7" s="52"/>
      <c r="G7" s="52"/>
      <c r="H7" s="52"/>
      <c r="I7" s="52"/>
      <c r="J7" s="52"/>
      <c r="K7" s="52"/>
      <c r="L7" s="5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2.75" thickTop="1" x14ac:dyDescent="0.2"/>
    <row r="9" spans="1:24" x14ac:dyDescent="0.2">
      <c r="F9" s="86" t="s">
        <v>26</v>
      </c>
    </row>
    <row r="10" spans="1:24" x14ac:dyDescent="0.2">
      <c r="F10" s="86" t="s">
        <v>27</v>
      </c>
    </row>
    <row r="11" spans="1:24" x14ac:dyDescent="0.2">
      <c r="F11" s="86" t="s">
        <v>0</v>
      </c>
    </row>
    <row r="12" spans="1:24" x14ac:dyDescent="0.2">
      <c r="F12" s="86" t="s">
        <v>70</v>
      </c>
    </row>
    <row r="13" spans="1:24" x14ac:dyDescent="0.2">
      <c r="F13" s="86" t="s">
        <v>68</v>
      </c>
    </row>
    <row r="14" spans="1:24" x14ac:dyDescent="0.2">
      <c r="F14" s="86" t="s">
        <v>119</v>
      </c>
    </row>
    <row r="15" spans="1:24" x14ac:dyDescent="0.2">
      <c r="F15" s="86" t="s">
        <v>120</v>
      </c>
    </row>
    <row r="16" spans="1:24" x14ac:dyDescent="0.2">
      <c r="F16" s="86" t="s">
        <v>66</v>
      </c>
    </row>
  </sheetData>
  <conditionalFormatting sqref="G4">
    <cfRule type="cellIs" dxfId="12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CF420C2A-D332-4DB2-A5FF-D2FBFA6230B1}"/>
    <hyperlink ref="F10" location="HL_3" display="Style Guide" xr:uid="{130D6974-9B9C-4A64-B72B-02D5B313C347}"/>
    <hyperlink ref="F11" location="HL_4" display="Model Parameters" xr:uid="{B66824C7-52CE-47E9-A8C6-8CC5CEC7D6C3}"/>
    <hyperlink ref="F12" location="HL_5" display="Timing" xr:uid="{349F2E98-3ED7-4EEE-BD42-8090EC3C8BC5}"/>
    <hyperlink ref="F13" location="HL_6" display="Assumptions" xr:uid="{70DACA09-F139-4611-81B4-E608472A1A51}"/>
    <hyperlink ref="F14" location="HL_7" display="Outputs" xr:uid="{FA246EE2-E191-4E9B-99ED-D37564B7E61B}"/>
    <hyperlink ref="F15" location="HL_8" display="Lookup Data" xr:uid="{29C595D2-B4DB-44DA-B90F-62E33727845F}"/>
    <hyperlink ref="F16" location="HL_9" display="Error Checks" xr:uid="{B2E7F22B-20CB-47B7-ABA6-9EF897C091C4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Style Guide</v>
      </c>
      <c r="K1" s="12"/>
    </row>
    <row r="2" spans="1:13" ht="18" x14ac:dyDescent="0.25">
      <c r="A2" s="51" t="str">
        <f ca="1">Model_Name</f>
        <v>Chapter 3.4 - SP Aggregating Time Periods.xlsx</v>
      </c>
    </row>
    <row r="3" spans="1:13" x14ac:dyDescent="0.2">
      <c r="A3" s="88" t="s">
        <v>1</v>
      </c>
      <c r="B3" s="88"/>
      <c r="C3" s="88"/>
      <c r="D3" s="88"/>
      <c r="E3" s="88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61"/>
    </row>
    <row r="6" spans="1:13" ht="16.5" thickBot="1" x14ac:dyDescent="0.3">
      <c r="B6" s="52">
        <f>MAX($B$5:$B5)+1</f>
        <v>1</v>
      </c>
      <c r="C6" s="3" t="s">
        <v>28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.75" outlineLevel="1" thickTop="1" x14ac:dyDescent="0.2"/>
    <row r="8" spans="1:13" outlineLevel="1" x14ac:dyDescent="0.2">
      <c r="C8" s="91" t="s">
        <v>29</v>
      </c>
      <c r="D8" s="91"/>
      <c r="E8" s="91"/>
      <c r="F8" s="91"/>
      <c r="G8" s="91"/>
      <c r="H8" s="14"/>
      <c r="I8" s="14" t="s">
        <v>30</v>
      </c>
      <c r="J8" s="14"/>
      <c r="K8" s="14" t="s">
        <v>31</v>
      </c>
    </row>
    <row r="9" spans="1:13" outlineLevel="1" x14ac:dyDescent="0.2">
      <c r="C9" s="90"/>
      <c r="D9" s="90"/>
      <c r="E9" s="90"/>
      <c r="F9" s="90"/>
      <c r="G9" s="90"/>
      <c r="H9" s="49"/>
      <c r="I9" s="49"/>
      <c r="J9" s="17"/>
      <c r="K9" s="20"/>
    </row>
    <row r="10" spans="1:13" ht="20.25" outlineLevel="1" x14ac:dyDescent="0.3">
      <c r="C10" s="90" t="s">
        <v>32</v>
      </c>
      <c r="D10" s="90"/>
      <c r="E10" s="90"/>
      <c r="F10" s="90"/>
      <c r="G10" s="90"/>
      <c r="H10" s="15"/>
      <c r="I10" s="16" t="str">
        <f>C10</f>
        <v>Sheet Title</v>
      </c>
      <c r="J10" s="17"/>
      <c r="K10" s="18" t="s">
        <v>32</v>
      </c>
    </row>
    <row r="11" spans="1:13" ht="18" outlineLevel="1" x14ac:dyDescent="0.25">
      <c r="C11" s="90" t="s">
        <v>5</v>
      </c>
      <c r="D11" s="90"/>
      <c r="E11" s="90"/>
      <c r="F11" s="90"/>
      <c r="G11" s="90"/>
      <c r="H11" s="15"/>
      <c r="I11" s="19" t="str">
        <f>C11</f>
        <v>Model Name</v>
      </c>
      <c r="J11" s="17"/>
      <c r="K11" s="18" t="s">
        <v>5</v>
      </c>
    </row>
    <row r="12" spans="1:13" outlineLevel="1" x14ac:dyDescent="0.2">
      <c r="C12" s="90"/>
      <c r="D12" s="90"/>
      <c r="E12" s="90"/>
      <c r="F12" s="90"/>
      <c r="G12" s="90"/>
      <c r="H12" s="15"/>
      <c r="I12" s="15"/>
      <c r="J12" s="17"/>
      <c r="K12" s="20"/>
    </row>
    <row r="13" spans="1:13" ht="16.5" outlineLevel="1" thickBot="1" x14ac:dyDescent="0.3">
      <c r="C13" s="90" t="s">
        <v>33</v>
      </c>
      <c r="D13" s="90"/>
      <c r="E13" s="90"/>
      <c r="F13" s="90"/>
      <c r="G13" s="90"/>
      <c r="H13" s="15"/>
      <c r="I13" s="48" t="str">
        <f>C13</f>
        <v>Header 1</v>
      </c>
      <c r="J13" s="17"/>
      <c r="K13" s="18" t="s">
        <v>33</v>
      </c>
    </row>
    <row r="14" spans="1:13" ht="17.25" outlineLevel="1" thickTop="1" x14ac:dyDescent="0.25">
      <c r="C14" s="90" t="s">
        <v>34</v>
      </c>
      <c r="D14" s="90"/>
      <c r="E14" s="90"/>
      <c r="F14" s="90"/>
      <c r="G14" s="90"/>
      <c r="H14" s="15"/>
      <c r="I14" s="4" t="str">
        <f>C14</f>
        <v>Header 2</v>
      </c>
      <c r="J14" s="17"/>
      <c r="K14" s="18" t="s">
        <v>34</v>
      </c>
    </row>
    <row r="15" spans="1:13" ht="15" outlineLevel="1" x14ac:dyDescent="0.25">
      <c r="C15" s="90" t="s">
        <v>35</v>
      </c>
      <c r="D15" s="90"/>
      <c r="E15" s="90"/>
      <c r="F15" s="90"/>
      <c r="G15" s="90"/>
      <c r="H15" s="15"/>
      <c r="I15" s="21" t="str">
        <f>C15</f>
        <v>Header 3</v>
      </c>
      <c r="J15" s="17"/>
      <c r="K15" s="18" t="s">
        <v>35</v>
      </c>
    </row>
    <row r="16" spans="1:13" ht="15" outlineLevel="1" x14ac:dyDescent="0.25">
      <c r="C16" s="90" t="s">
        <v>36</v>
      </c>
      <c r="D16" s="90"/>
      <c r="E16" s="90"/>
      <c r="F16" s="90"/>
      <c r="G16" s="90"/>
      <c r="H16" s="15"/>
      <c r="I16" s="22" t="str">
        <f>C16</f>
        <v>Header 4</v>
      </c>
      <c r="J16" s="17"/>
      <c r="K16" s="18" t="s">
        <v>36</v>
      </c>
    </row>
    <row r="17" spans="2:14" outlineLevel="1" x14ac:dyDescent="0.2">
      <c r="C17" s="90"/>
      <c r="D17" s="90"/>
      <c r="E17" s="90"/>
      <c r="F17" s="90"/>
      <c r="G17" s="90"/>
      <c r="H17" s="15"/>
      <c r="I17" s="15"/>
      <c r="J17" s="17"/>
      <c r="K17" s="20"/>
    </row>
    <row r="18" spans="2:14" ht="15" outlineLevel="1" x14ac:dyDescent="0.25">
      <c r="C18" s="90" t="s">
        <v>37</v>
      </c>
      <c r="D18" s="90"/>
      <c r="E18" s="90"/>
      <c r="F18" s="90"/>
      <c r="G18" s="90"/>
      <c r="H18" s="15"/>
      <c r="I18" s="23" t="str">
        <f>C18</f>
        <v>Notes</v>
      </c>
      <c r="J18" s="17"/>
      <c r="K18" s="18" t="s">
        <v>37</v>
      </c>
    </row>
    <row r="19" spans="2:14" outlineLevel="1" x14ac:dyDescent="0.2">
      <c r="C19" s="90"/>
      <c r="D19" s="90"/>
      <c r="E19" s="90"/>
      <c r="F19" s="90"/>
      <c r="G19" s="90"/>
      <c r="H19" s="15"/>
      <c r="I19" s="15"/>
      <c r="J19" s="17"/>
      <c r="K19" s="20"/>
      <c r="N19" s="23"/>
    </row>
    <row r="20" spans="2:14" ht="15" outlineLevel="1" x14ac:dyDescent="0.25">
      <c r="C20" s="90" t="s">
        <v>38</v>
      </c>
      <c r="D20" s="90"/>
      <c r="E20" s="90"/>
      <c r="F20" s="90"/>
      <c r="G20" s="90"/>
      <c r="H20" s="15"/>
      <c r="I20" s="24" t="str">
        <f>C20</f>
        <v>Table Heading</v>
      </c>
      <c r="J20" s="17"/>
      <c r="K20" s="18" t="s">
        <v>38</v>
      </c>
    </row>
    <row r="21" spans="2:14" outlineLevel="1" x14ac:dyDescent="0.2">
      <c r="H21" s="2"/>
      <c r="I21" s="2"/>
      <c r="J21" s="2"/>
      <c r="K21" s="2"/>
    </row>
    <row r="22" spans="2:14" outlineLevel="1" x14ac:dyDescent="0.2"/>
    <row r="23" spans="2:14" ht="16.5" thickBot="1" x14ac:dyDescent="0.3">
      <c r="B23" s="52">
        <f>MAX($B$5:$B22)+1</f>
        <v>2</v>
      </c>
      <c r="C23" s="3" t="s">
        <v>39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4" ht="12.75" outlineLevel="1" thickTop="1" x14ac:dyDescent="0.2"/>
    <row r="25" spans="2:14" outlineLevel="1" x14ac:dyDescent="0.2">
      <c r="C25" s="92" t="s">
        <v>29</v>
      </c>
      <c r="D25" s="92"/>
      <c r="E25" s="92"/>
      <c r="F25" s="92"/>
      <c r="G25" s="92"/>
      <c r="H25" s="24"/>
      <c r="I25" s="24" t="s">
        <v>30</v>
      </c>
      <c r="J25" s="24"/>
      <c r="K25" s="24" t="s">
        <v>31</v>
      </c>
    </row>
    <row r="26" spans="2:14" ht="15" outlineLevel="1" x14ac:dyDescent="0.25">
      <c r="C26" s="90"/>
      <c r="D26" s="90"/>
      <c r="E26" s="90"/>
      <c r="F26" s="90"/>
      <c r="G26" s="90"/>
      <c r="H26" s="49"/>
      <c r="I26" s="49"/>
      <c r="J26" s="17"/>
      <c r="K26" s="18"/>
    </row>
    <row r="27" spans="2:14" ht="15" outlineLevel="1" x14ac:dyDescent="0.25">
      <c r="C27" s="90" t="s">
        <v>40</v>
      </c>
      <c r="D27" s="90"/>
      <c r="E27" s="90"/>
      <c r="F27" s="90"/>
      <c r="G27" s="90"/>
      <c r="H27" s="15"/>
      <c r="I27" s="25" t="s">
        <v>40</v>
      </c>
      <c r="J27" s="15"/>
      <c r="K27" s="26" t="str">
        <f>C27</f>
        <v>Assumption</v>
      </c>
    </row>
    <row r="28" spans="2:14" ht="15" outlineLevel="1" x14ac:dyDescent="0.25">
      <c r="C28" s="90"/>
      <c r="D28" s="90"/>
      <c r="E28" s="90"/>
      <c r="F28" s="90"/>
      <c r="G28" s="90"/>
      <c r="H28" s="15"/>
      <c r="I28" s="15"/>
      <c r="J28" s="15"/>
      <c r="K28" s="26"/>
    </row>
    <row r="29" spans="2:14" ht="15" outlineLevel="1" x14ac:dyDescent="0.25">
      <c r="C29" s="90" t="s">
        <v>41</v>
      </c>
      <c r="D29" s="90"/>
      <c r="E29" s="90"/>
      <c r="F29" s="90"/>
      <c r="G29" s="90"/>
      <c r="H29" s="15"/>
      <c r="I29" s="27" t="str">
        <f>C29</f>
        <v>Constraint</v>
      </c>
      <c r="J29" s="15"/>
      <c r="K29" s="26" t="str">
        <f>C29</f>
        <v>Constraint</v>
      </c>
    </row>
    <row r="30" spans="2:14" ht="15" outlineLevel="1" x14ac:dyDescent="0.25">
      <c r="C30" s="90"/>
      <c r="D30" s="90"/>
      <c r="E30" s="90"/>
      <c r="F30" s="90"/>
      <c r="G30" s="90"/>
      <c r="H30" s="15"/>
      <c r="I30" s="15"/>
      <c r="J30" s="15"/>
      <c r="K30" s="26"/>
    </row>
    <row r="31" spans="2:14" ht="15" outlineLevel="1" x14ac:dyDescent="0.25">
      <c r="C31" s="89" t="s">
        <v>42</v>
      </c>
      <c r="D31" s="89"/>
      <c r="E31" s="89"/>
      <c r="F31" s="89"/>
      <c r="G31" s="89"/>
      <c r="I31" s="28"/>
      <c r="K31" s="26" t="str">
        <f>C31</f>
        <v>Empty</v>
      </c>
    </row>
    <row r="32" spans="2:14" ht="15" outlineLevel="1" x14ac:dyDescent="0.25">
      <c r="C32" s="89"/>
      <c r="D32" s="89"/>
      <c r="E32" s="89"/>
      <c r="F32" s="89"/>
      <c r="G32" s="89"/>
      <c r="K32" s="26"/>
    </row>
    <row r="33" spans="3:11" ht="15" outlineLevel="1" x14ac:dyDescent="0.25">
      <c r="C33" t="s">
        <v>43</v>
      </c>
      <c r="I33" s="29">
        <v>0</v>
      </c>
      <c r="K33" s="26" t="str">
        <f>C33</f>
        <v>Error Check</v>
      </c>
    </row>
    <row r="34" spans="3:11" ht="15" outlineLevel="1" x14ac:dyDescent="0.25">
      <c r="K34" s="26"/>
    </row>
    <row r="35" spans="3:11" ht="15" outlineLevel="1" x14ac:dyDescent="0.25">
      <c r="C35" s="89" t="s">
        <v>44</v>
      </c>
      <c r="D35" s="89"/>
      <c r="E35" s="89"/>
      <c r="F35" s="89"/>
      <c r="G35" s="89"/>
      <c r="I35" s="12" t="s">
        <v>44</v>
      </c>
      <c r="K35" s="26" t="str">
        <f>C35</f>
        <v>Hyperlink</v>
      </c>
    </row>
    <row r="36" spans="3:11" ht="15" outlineLevel="1" x14ac:dyDescent="0.25">
      <c r="C36" s="89"/>
      <c r="D36" s="89"/>
      <c r="E36" s="89"/>
      <c r="F36" s="89"/>
      <c r="G36" s="89"/>
      <c r="K36" s="26"/>
    </row>
    <row r="37" spans="3:11" ht="15" outlineLevel="1" x14ac:dyDescent="0.25">
      <c r="C37" s="89" t="s">
        <v>45</v>
      </c>
      <c r="D37" s="89"/>
      <c r="E37" s="89"/>
      <c r="F37" s="89"/>
      <c r="G37" s="89"/>
      <c r="I37" s="30" t="str">
        <f>'Error Checks'!E12</f>
        <v>Not Used</v>
      </c>
      <c r="K37" s="26" t="str">
        <f>C37</f>
        <v>Internal Reference</v>
      </c>
    </row>
    <row r="38" spans="3:11" ht="15" outlineLevel="1" x14ac:dyDescent="0.25">
      <c r="C38" s="89"/>
      <c r="D38" s="89"/>
      <c r="E38" s="89"/>
      <c r="F38" s="89"/>
      <c r="G38" s="89"/>
      <c r="K38" s="26"/>
    </row>
    <row r="39" spans="3:11" ht="15" outlineLevel="1" x14ac:dyDescent="0.25">
      <c r="C39" s="89" t="s">
        <v>46</v>
      </c>
      <c r="D39" s="89"/>
      <c r="E39" s="89"/>
      <c r="F39" s="89"/>
      <c r="G39" s="89"/>
      <c r="I39" s="31">
        <v>77</v>
      </c>
      <c r="K39" s="26" t="s">
        <v>47</v>
      </c>
    </row>
    <row r="40" spans="3:11" ht="15" outlineLevel="1" x14ac:dyDescent="0.25">
      <c r="C40" s="89"/>
      <c r="D40" s="89"/>
      <c r="E40" s="89"/>
      <c r="F40" s="89"/>
      <c r="G40" s="89"/>
      <c r="K40" s="26"/>
    </row>
    <row r="41" spans="3:11" ht="15" outlineLevel="1" x14ac:dyDescent="0.25">
      <c r="C41" s="89" t="s">
        <v>48</v>
      </c>
      <c r="D41" s="89"/>
      <c r="E41" s="89"/>
      <c r="F41" s="89"/>
      <c r="G41" s="89"/>
      <c r="I41" s="32">
        <f>I39</f>
        <v>77</v>
      </c>
      <c r="K41" s="26" t="str">
        <f>C41</f>
        <v>Line Total</v>
      </c>
    </row>
    <row r="42" spans="3:11" ht="15" outlineLevel="1" x14ac:dyDescent="0.25">
      <c r="C42" s="89"/>
      <c r="D42" s="89"/>
      <c r="E42" s="89"/>
      <c r="F42" s="89"/>
      <c r="G42" s="89"/>
      <c r="K42" s="26"/>
    </row>
    <row r="43" spans="3:11" ht="15" outlineLevel="1" x14ac:dyDescent="0.25">
      <c r="C43" s="89" t="s">
        <v>49</v>
      </c>
      <c r="D43" s="89"/>
      <c r="E43" s="89"/>
      <c r="F43" s="89"/>
      <c r="G43" s="89"/>
      <c r="I43" s="33">
        <v>365</v>
      </c>
      <c r="K43" s="26" t="str">
        <f>C43</f>
        <v>Parameter</v>
      </c>
    </row>
    <row r="44" spans="3:11" ht="15" outlineLevel="1" x14ac:dyDescent="0.25">
      <c r="C44" s="89"/>
      <c r="D44" s="89"/>
      <c r="E44" s="89"/>
      <c r="F44" s="89"/>
      <c r="G44" s="89"/>
      <c r="K44" s="26"/>
    </row>
    <row r="45" spans="3:11" ht="15" outlineLevel="1" x14ac:dyDescent="0.25">
      <c r="C45" s="89" t="s">
        <v>50</v>
      </c>
      <c r="D45" s="89"/>
      <c r="E45" s="89"/>
      <c r="F45" s="89"/>
      <c r="G45" s="89"/>
      <c r="I45" s="34" t="s">
        <v>51</v>
      </c>
      <c r="K45" s="26" t="str">
        <f>C45</f>
        <v>Range Name Description</v>
      </c>
    </row>
    <row r="46" spans="3:11" ht="15" outlineLevel="1" x14ac:dyDescent="0.25">
      <c r="C46" s="89"/>
      <c r="D46" s="89"/>
      <c r="E46" s="89"/>
      <c r="F46" s="89"/>
      <c r="G46" s="89"/>
      <c r="K46" s="26"/>
    </row>
    <row r="47" spans="3:11" ht="15" outlineLevel="1" x14ac:dyDescent="0.25">
      <c r="C47" s="89" t="s">
        <v>52</v>
      </c>
      <c r="D47" s="89"/>
      <c r="E47" s="89"/>
      <c r="F47" s="89"/>
      <c r="G47" s="89"/>
      <c r="I47" s="35">
        <f>ROW(C47)</f>
        <v>47</v>
      </c>
      <c r="K47" s="26" t="s">
        <v>53</v>
      </c>
    </row>
    <row r="48" spans="3:11" ht="15" outlineLevel="1" x14ac:dyDescent="0.25">
      <c r="C48" s="89"/>
      <c r="D48" s="89"/>
      <c r="E48" s="89"/>
      <c r="F48" s="89"/>
      <c r="G48" s="89"/>
      <c r="K48" s="26"/>
    </row>
    <row r="49" spans="2:13" ht="15" outlineLevel="1" x14ac:dyDescent="0.25">
      <c r="C49" s="89" t="s">
        <v>54</v>
      </c>
      <c r="D49" s="89"/>
      <c r="E49" s="89"/>
      <c r="F49" s="89"/>
      <c r="G49" s="89"/>
      <c r="I49" s="36">
        <f>I41</f>
        <v>77</v>
      </c>
      <c r="K49" s="26" t="str">
        <f>C49</f>
        <v>Row Summary</v>
      </c>
    </row>
    <row r="50" spans="2:13" ht="15" outlineLevel="1" x14ac:dyDescent="0.25">
      <c r="C50" s="89"/>
      <c r="D50" s="89"/>
      <c r="E50" s="89"/>
      <c r="F50" s="89"/>
      <c r="G50" s="89"/>
      <c r="K50" s="26"/>
    </row>
    <row r="51" spans="2:13" ht="15" outlineLevel="1" x14ac:dyDescent="0.25">
      <c r="C51" s="89" t="s">
        <v>55</v>
      </c>
      <c r="D51" s="89"/>
      <c r="E51" s="89"/>
      <c r="F51" s="89"/>
      <c r="G51" s="89"/>
      <c r="I51" s="37" t="s">
        <v>69</v>
      </c>
      <c r="K51" s="26" t="str">
        <f>C51</f>
        <v>Units</v>
      </c>
    </row>
    <row r="52" spans="2:13" ht="15" outlineLevel="1" x14ac:dyDescent="0.25">
      <c r="C52" s="89"/>
      <c r="D52" s="89"/>
      <c r="E52" s="89"/>
      <c r="F52" s="89"/>
      <c r="G52" s="89"/>
      <c r="K52" s="26"/>
    </row>
    <row r="53" spans="2:13" ht="15" outlineLevel="1" x14ac:dyDescent="0.25">
      <c r="C53" s="89" t="s">
        <v>56</v>
      </c>
      <c r="D53" s="89"/>
      <c r="E53" s="89"/>
      <c r="F53" s="89"/>
      <c r="G53" s="89"/>
      <c r="I53" s="38"/>
      <c r="K53" s="26" t="str">
        <f>C53</f>
        <v>WIP</v>
      </c>
    </row>
    <row r="54" spans="2:13" ht="15" outlineLevel="1" x14ac:dyDescent="0.25">
      <c r="C54" s="89"/>
      <c r="D54" s="89"/>
      <c r="E54" s="89"/>
      <c r="F54" s="89"/>
      <c r="G54" s="89"/>
      <c r="K54" s="26"/>
    </row>
    <row r="55" spans="2:13" outlineLevel="1" x14ac:dyDescent="0.2">
      <c r="C55" s="89"/>
      <c r="D55" s="89"/>
      <c r="E55" s="89"/>
      <c r="F55" s="89"/>
      <c r="G55" s="89"/>
    </row>
    <row r="56" spans="2:13" ht="16.5" thickBot="1" x14ac:dyDescent="0.3">
      <c r="B56" s="52">
        <f>MAX($B$5:$B55)+1</f>
        <v>3</v>
      </c>
      <c r="C56" s="3" t="s">
        <v>57</v>
      </c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2.75" outlineLevel="1" thickTop="1" x14ac:dyDescent="0.2"/>
    <row r="58" spans="2:13" outlineLevel="1" x14ac:dyDescent="0.2">
      <c r="C58" s="91" t="s">
        <v>29</v>
      </c>
      <c r="D58" s="91"/>
      <c r="E58" s="91"/>
      <c r="F58" s="91"/>
      <c r="G58" s="91"/>
      <c r="H58" s="14"/>
      <c r="I58" s="14" t="s">
        <v>30</v>
      </c>
      <c r="J58" s="14"/>
      <c r="K58" s="14" t="s">
        <v>31</v>
      </c>
    </row>
    <row r="59" spans="2:13" outlineLevel="1" x14ac:dyDescent="0.2"/>
    <row r="60" spans="2:13" ht="15" outlineLevel="1" x14ac:dyDescent="0.25">
      <c r="C60" s="89" t="s">
        <v>58</v>
      </c>
      <c r="D60" s="89"/>
      <c r="E60" s="89"/>
      <c r="F60" s="89"/>
      <c r="G60" s="89"/>
      <c r="I60" s="54">
        <v>123456.789</v>
      </c>
      <c r="K60" s="26" t="str">
        <f t="shared" ref="K60:K66" si="0">C60</f>
        <v>Comma</v>
      </c>
    </row>
    <row r="61" spans="2:13" ht="15" outlineLevel="1" x14ac:dyDescent="0.25">
      <c r="C61" s="89"/>
      <c r="D61" s="89"/>
      <c r="E61" s="89"/>
      <c r="F61" s="89"/>
      <c r="G61" s="89"/>
      <c r="K61" s="26"/>
    </row>
    <row r="62" spans="2:13" ht="15" outlineLevel="1" x14ac:dyDescent="0.25">
      <c r="C62" s="89" t="s">
        <v>59</v>
      </c>
      <c r="D62" s="89"/>
      <c r="E62" s="89"/>
      <c r="F62" s="89"/>
      <c r="G62" s="89"/>
      <c r="I62" s="53">
        <v>-123456.789</v>
      </c>
      <c r="K62" s="26" t="str">
        <f t="shared" si="0"/>
        <v>Comma [0]</v>
      </c>
    </row>
    <row r="63" spans="2:13" ht="15" outlineLevel="1" x14ac:dyDescent="0.25">
      <c r="C63" s="89"/>
      <c r="D63" s="89"/>
      <c r="E63" s="89"/>
      <c r="F63" s="89"/>
      <c r="G63" s="89"/>
      <c r="K63" s="26"/>
    </row>
    <row r="64" spans="2:13" ht="15" outlineLevel="1" x14ac:dyDescent="0.25">
      <c r="C64" s="89" t="s">
        <v>60</v>
      </c>
      <c r="D64" s="89"/>
      <c r="E64" s="89"/>
      <c r="F64" s="89"/>
      <c r="G64" s="89"/>
      <c r="I64" s="55">
        <v>123456.789</v>
      </c>
      <c r="K64" s="26" t="str">
        <f t="shared" si="0"/>
        <v>Currency</v>
      </c>
    </row>
    <row r="65" spans="3:11" ht="15" outlineLevel="1" x14ac:dyDescent="0.25">
      <c r="C65" s="89"/>
      <c r="D65" s="89"/>
      <c r="E65" s="89"/>
      <c r="F65" s="89"/>
      <c r="G65" s="89"/>
      <c r="K65" s="26"/>
    </row>
    <row r="66" spans="3:11" ht="15" outlineLevel="1" x14ac:dyDescent="0.25">
      <c r="C66" s="89" t="s">
        <v>61</v>
      </c>
      <c r="D66" s="89"/>
      <c r="E66" s="89"/>
      <c r="F66" s="89"/>
      <c r="G66" s="89"/>
      <c r="I66" s="56">
        <v>123456.789</v>
      </c>
      <c r="K66" s="26" t="str">
        <f t="shared" si="0"/>
        <v>Currency [0]</v>
      </c>
    </row>
    <row r="67" spans="3:11" ht="15" outlineLevel="1" x14ac:dyDescent="0.25">
      <c r="C67" s="89"/>
      <c r="D67" s="89"/>
      <c r="E67" s="89"/>
      <c r="F67" s="89"/>
      <c r="G67" s="89"/>
      <c r="K67" s="26"/>
    </row>
    <row r="68" spans="3:11" ht="15" outlineLevel="1" x14ac:dyDescent="0.25">
      <c r="C68" s="90" t="s">
        <v>62</v>
      </c>
      <c r="D68" s="90"/>
      <c r="E68" s="90"/>
      <c r="F68" s="90"/>
      <c r="G68" s="90"/>
      <c r="H68" s="15"/>
      <c r="I68" s="57">
        <f ca="1">TODAY()</f>
        <v>43978</v>
      </c>
      <c r="J68" s="15"/>
      <c r="K68" s="26" t="str">
        <f>C68</f>
        <v>Date</v>
      </c>
    </row>
    <row r="69" spans="3:11" ht="15" outlineLevel="1" x14ac:dyDescent="0.25">
      <c r="C69" s="90"/>
      <c r="D69" s="90"/>
      <c r="E69" s="90"/>
      <c r="F69" s="90"/>
      <c r="G69" s="90"/>
      <c r="H69" s="15"/>
      <c r="I69" s="15"/>
      <c r="J69" s="15"/>
      <c r="K69" s="26"/>
    </row>
    <row r="70" spans="3:11" ht="15" outlineLevel="1" x14ac:dyDescent="0.25">
      <c r="C70" s="90" t="s">
        <v>63</v>
      </c>
      <c r="D70" s="90"/>
      <c r="E70" s="90"/>
      <c r="F70" s="90"/>
      <c r="G70" s="90"/>
      <c r="H70" s="15"/>
      <c r="I70" s="58">
        <f ca="1">TODAY()</f>
        <v>43978</v>
      </c>
      <c r="J70" s="15"/>
      <c r="K70" s="26" t="str">
        <f>C70</f>
        <v>Date Heading</v>
      </c>
    </row>
    <row r="71" spans="3:11" ht="15" outlineLevel="1" x14ac:dyDescent="0.25">
      <c r="C71" s="89"/>
      <c r="D71" s="89"/>
      <c r="E71" s="89"/>
      <c r="F71" s="89"/>
      <c r="G71" s="89"/>
      <c r="K71" s="26"/>
    </row>
    <row r="72" spans="3:11" ht="15" outlineLevel="1" x14ac:dyDescent="0.25">
      <c r="C72" s="89" t="s">
        <v>64</v>
      </c>
      <c r="D72" s="89"/>
      <c r="E72" s="89"/>
      <c r="F72" s="89"/>
      <c r="G72" s="89"/>
      <c r="I72" s="40">
        <v>-123456.789</v>
      </c>
      <c r="K72" s="26" t="str">
        <f>C72</f>
        <v>Numbers 0</v>
      </c>
    </row>
    <row r="73" spans="3:11" ht="15" outlineLevel="1" x14ac:dyDescent="0.25">
      <c r="C73" s="89"/>
      <c r="D73" s="89"/>
      <c r="E73" s="89"/>
      <c r="F73" s="89"/>
      <c r="G73" s="89"/>
      <c r="K73" s="26"/>
    </row>
    <row r="74" spans="3:11" ht="15" outlineLevel="1" x14ac:dyDescent="0.25">
      <c r="C74" s="89" t="s">
        <v>65</v>
      </c>
      <c r="D74" s="89"/>
      <c r="E74" s="89"/>
      <c r="F74" s="89"/>
      <c r="G74" s="89"/>
      <c r="I74" s="41">
        <v>0.5</v>
      </c>
      <c r="K74" s="26" t="str">
        <f>C74</f>
        <v>Percent</v>
      </c>
    </row>
    <row r="75" spans="3:11" outlineLevel="1" x14ac:dyDescent="0.2">
      <c r="C75" s="89"/>
      <c r="D75" s="89"/>
      <c r="E75" s="89"/>
      <c r="F75" s="89"/>
      <c r="G75" s="89"/>
    </row>
    <row r="76" spans="3:11" outlineLevel="1" x14ac:dyDescent="0.2">
      <c r="C76" s="89"/>
      <c r="D76" s="89"/>
      <c r="E76" s="89"/>
      <c r="F76" s="89"/>
      <c r="G76" s="89"/>
    </row>
    <row r="77" spans="3:11" x14ac:dyDescent="0.2">
      <c r="C77" s="89"/>
      <c r="D77" s="89"/>
      <c r="E77" s="89"/>
      <c r="F77" s="89"/>
      <c r="G77" s="89"/>
    </row>
    <row r="78" spans="3:11" x14ac:dyDescent="0.2">
      <c r="C78" s="89"/>
      <c r="D78" s="89"/>
      <c r="E78" s="89"/>
      <c r="F78" s="89"/>
      <c r="G78" s="89"/>
    </row>
    <row r="79" spans="3:11" x14ac:dyDescent="0.2">
      <c r="C79" s="89"/>
      <c r="D79" s="89"/>
      <c r="E79" s="89"/>
      <c r="F79" s="89"/>
      <c r="G79" s="89"/>
    </row>
    <row r="80" spans="3:11" x14ac:dyDescent="0.2">
      <c r="C80" s="89"/>
      <c r="D80" s="89"/>
      <c r="E80" s="89"/>
      <c r="F80" s="89"/>
      <c r="G80" s="89"/>
    </row>
    <row r="81" spans="3:7" x14ac:dyDescent="0.2">
      <c r="C81" s="89"/>
      <c r="D81" s="89"/>
      <c r="E81" s="89"/>
      <c r="F81" s="89"/>
      <c r="G81" s="89"/>
    </row>
  </sheetData>
  <mergeCells count="66"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81:G81"/>
    <mergeCell ref="C75:G75"/>
    <mergeCell ref="C76:G76"/>
    <mergeCell ref="C77:G77"/>
    <mergeCell ref="C78:G78"/>
    <mergeCell ref="C79:G79"/>
    <mergeCell ref="C80:G80"/>
  </mergeCells>
  <conditionalFormatting sqref="I4">
    <cfRule type="cellIs" dxfId="11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Model Parameters</v>
      </c>
      <c r="J1" s="88"/>
      <c r="K1" s="88"/>
    </row>
    <row r="2" spans="1:18" ht="18" x14ac:dyDescent="0.25">
      <c r="A2" s="51" t="str">
        <f ca="1">Model_Name</f>
        <v>Chapter 3.4 - SP Aggregating Time Periods.xlsx</v>
      </c>
    </row>
    <row r="3" spans="1:18" x14ac:dyDescent="0.2">
      <c r="A3" s="88" t="s">
        <v>1</v>
      </c>
      <c r="B3" s="88"/>
      <c r="C3" s="88"/>
      <c r="D3" s="88"/>
      <c r="E3" s="88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52">
        <f>MAX($B$5:$B5)+1</f>
        <v>1</v>
      </c>
      <c r="C6" s="3" t="s">
        <v>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2.75" outlineLevel="1" thickTop="1" x14ac:dyDescent="0.2"/>
    <row r="8" spans="1:18" ht="16.5" outlineLevel="1" x14ac:dyDescent="0.25">
      <c r="C8" s="4" t="s">
        <v>4</v>
      </c>
    </row>
    <row r="9" spans="1:18" ht="16.5" outlineLevel="1" x14ac:dyDescent="0.25">
      <c r="C9" s="4"/>
    </row>
    <row r="10" spans="1:18" ht="16.5" outlineLevel="1" x14ac:dyDescent="0.25">
      <c r="C10" s="4"/>
      <c r="E10" s="5" t="s">
        <v>3</v>
      </c>
    </row>
    <row r="11" spans="1:18" outlineLevel="1" x14ac:dyDescent="0.2">
      <c r="E11" t="s">
        <v>5</v>
      </c>
      <c r="G11" s="93" t="str">
        <f ca="1">IF(ISERROR(OR(FIND("[",CELL("filename",A1)),FIND("]",CELL("filename",A1)))),"",MID(CELL("filename",A1),FIND("[",CELL("filename",A1))+1,FIND("]",CELL("filename",A1))-FIND("[",CELL("filename",A1))-1))</f>
        <v>Chapter 3.4 - SP Aggregating Time Periods.xlsx</v>
      </c>
      <c r="H11" s="93"/>
      <c r="I11" s="93"/>
      <c r="J11" s="93"/>
      <c r="K11" s="93"/>
      <c r="L11" s="93"/>
      <c r="M11" s="93"/>
      <c r="N11" s="93"/>
    </row>
    <row r="12" spans="1:18" outlineLevel="1" x14ac:dyDescent="0.2">
      <c r="E12" t="s">
        <v>6</v>
      </c>
      <c r="G12" s="94" t="s">
        <v>83</v>
      </c>
      <c r="H12" s="94"/>
      <c r="I12" s="94"/>
      <c r="J12" s="94"/>
      <c r="K12" s="94"/>
      <c r="L12" s="94"/>
      <c r="M12" s="94"/>
      <c r="N12" s="94"/>
    </row>
    <row r="13" spans="1:18" outlineLevel="1" x14ac:dyDescent="0.2"/>
    <row r="14" spans="1:18" outlineLevel="1" x14ac:dyDescent="0.2"/>
    <row r="15" spans="1:18" ht="16.5" thickBot="1" x14ac:dyDescent="0.3">
      <c r="B15" s="52">
        <f>MAX($B$5:$B14)+1</f>
        <v>2</v>
      </c>
      <c r="C15" s="3" t="s">
        <v>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2.75" outlineLevel="1" thickTop="1" x14ac:dyDescent="0.2"/>
    <row r="17" spans="3:7" ht="16.5" outlineLevel="1" x14ac:dyDescent="0.25">
      <c r="C17" s="4" t="s">
        <v>8</v>
      </c>
    </row>
    <row r="18" spans="3:7" outlineLevel="1" x14ac:dyDescent="0.2"/>
    <row r="19" spans="3:7" outlineLevel="1" x14ac:dyDescent="0.2">
      <c r="E19" t="s">
        <v>9</v>
      </c>
      <c r="G19" s="6">
        <v>365</v>
      </c>
    </row>
    <row r="20" spans="3:7" outlineLevel="1" x14ac:dyDescent="0.2">
      <c r="E20" t="s">
        <v>10</v>
      </c>
      <c r="G20" s="6">
        <v>1</v>
      </c>
    </row>
    <row r="21" spans="3:7" outlineLevel="1" x14ac:dyDescent="0.2">
      <c r="E21" t="s">
        <v>11</v>
      </c>
      <c r="G21" s="6">
        <v>3</v>
      </c>
    </row>
    <row r="22" spans="3:7" outlineLevel="1" x14ac:dyDescent="0.2">
      <c r="E22" t="s">
        <v>12</v>
      </c>
      <c r="G22" s="6">
        <v>6</v>
      </c>
    </row>
    <row r="23" spans="3:7" outlineLevel="1" x14ac:dyDescent="0.2">
      <c r="E23" t="s">
        <v>13</v>
      </c>
      <c r="G23" s="6">
        <v>12</v>
      </c>
    </row>
    <row r="24" spans="3:7" outlineLevel="1" x14ac:dyDescent="0.2">
      <c r="E24" t="s">
        <v>14</v>
      </c>
      <c r="G24" s="6">
        <v>4</v>
      </c>
    </row>
    <row r="25" spans="3:7" outlineLevel="1" x14ac:dyDescent="0.2"/>
    <row r="26" spans="3:7" outlineLevel="1" x14ac:dyDescent="0.2">
      <c r="E26" t="s">
        <v>15</v>
      </c>
      <c r="G26" s="6">
        <v>5</v>
      </c>
    </row>
    <row r="27" spans="3:7" outlineLevel="1" x14ac:dyDescent="0.2"/>
    <row r="28" spans="3:7" outlineLevel="1" x14ac:dyDescent="0.2">
      <c r="E28" t="s">
        <v>16</v>
      </c>
      <c r="G28" s="7">
        <v>9.9999999999999997E+98</v>
      </c>
    </row>
    <row r="29" spans="3:7" outlineLevel="1" x14ac:dyDescent="0.2">
      <c r="E29" t="s">
        <v>17</v>
      </c>
      <c r="G29" s="7">
        <v>1E-8</v>
      </c>
    </row>
    <row r="30" spans="3:7" outlineLevel="1" x14ac:dyDescent="0.2"/>
    <row r="31" spans="3:7" outlineLevel="1" x14ac:dyDescent="0.2">
      <c r="E31" t="s">
        <v>18</v>
      </c>
      <c r="G31" s="6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10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outlinePr summaryBelow="0"/>
    <pageSetUpPr fitToPage="1"/>
  </sheetPr>
  <dimension ref="A1:BR23"/>
  <sheetViews>
    <sheetView showGridLines="0" workbookViewId="0">
      <pane ySplit="9" topLeftCell="A10" activePane="bottomLeft" state="frozen"/>
      <selection pane="bottomLeft" activeCell="A10" sqref="A10"/>
    </sheetView>
  </sheetViews>
  <sheetFormatPr defaultRowHeight="12" outlineLevelRow="1" x14ac:dyDescent="0.2"/>
  <cols>
    <col min="1" max="5" width="3.7109375" customWidth="1"/>
    <col min="7" max="7" width="22.140625" customWidth="1"/>
    <col min="8" max="8" width="10.7109375" customWidth="1"/>
    <col min="10" max="14" width="10.7109375" customWidth="1"/>
  </cols>
  <sheetData>
    <row r="1" spans="1:70" s="43" customFormat="1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Timing</v>
      </c>
      <c r="I1" s="88"/>
      <c r="J1" s="88"/>
    </row>
    <row r="2" spans="1:70" s="43" customFormat="1" ht="18" x14ac:dyDescent="0.25">
      <c r="A2" s="51" t="str">
        <f ca="1">Model_Name</f>
        <v>Chapter 3.4 - SP Aggregating Time Periods.xlsx</v>
      </c>
    </row>
    <row r="3" spans="1:70" s="43" customFormat="1" x14ac:dyDescent="0.2">
      <c r="A3" s="88" t="s">
        <v>1</v>
      </c>
      <c r="B3" s="88"/>
      <c r="C3" s="88"/>
      <c r="D3" s="88"/>
      <c r="E3" s="88"/>
    </row>
    <row r="4" spans="1:70" s="43" customFormat="1" ht="14.25" x14ac:dyDescent="0.2">
      <c r="B4" s="43" t="s">
        <v>2</v>
      </c>
      <c r="F4" s="1">
        <f>Overall_Error_Check</f>
        <v>0</v>
      </c>
    </row>
    <row r="5" spans="1:70" s="2" customFormat="1" x14ac:dyDescent="0.2">
      <c r="J5" s="45">
        <f ca="1">J$7</f>
        <v>44227</v>
      </c>
      <c r="K5" s="45">
        <f ca="1">K$7</f>
        <v>44255</v>
      </c>
      <c r="L5" s="45">
        <f ca="1">L$7</f>
        <v>44286</v>
      </c>
      <c r="M5" s="45">
        <f ca="1">M$7</f>
        <v>44316</v>
      </c>
      <c r="N5" s="45">
        <f ca="1">N$7</f>
        <v>44347</v>
      </c>
      <c r="O5" s="45">
        <f t="shared" ref="O5:BQ5" ca="1" si="0">O$7</f>
        <v>44377</v>
      </c>
      <c r="P5" s="45">
        <f t="shared" ca="1" si="0"/>
        <v>44408</v>
      </c>
      <c r="Q5" s="45">
        <f t="shared" ca="1" si="0"/>
        <v>44439</v>
      </c>
      <c r="R5" s="45">
        <f t="shared" ca="1" si="0"/>
        <v>44469</v>
      </c>
      <c r="S5" s="45">
        <f t="shared" ca="1" si="0"/>
        <v>44500</v>
      </c>
      <c r="T5" s="45">
        <f t="shared" ca="1" si="0"/>
        <v>44530</v>
      </c>
      <c r="U5" s="45">
        <f t="shared" ca="1" si="0"/>
        <v>44561</v>
      </c>
      <c r="V5" s="45">
        <f t="shared" ca="1" si="0"/>
        <v>44592</v>
      </c>
      <c r="W5" s="45">
        <f t="shared" ca="1" si="0"/>
        <v>44620</v>
      </c>
      <c r="X5" s="45">
        <f t="shared" ca="1" si="0"/>
        <v>44651</v>
      </c>
      <c r="Y5" s="45">
        <f t="shared" ca="1" si="0"/>
        <v>44681</v>
      </c>
      <c r="Z5" s="45">
        <f t="shared" ca="1" si="0"/>
        <v>44712</v>
      </c>
      <c r="AA5" s="45">
        <f t="shared" ca="1" si="0"/>
        <v>44742</v>
      </c>
      <c r="AB5" s="45">
        <f t="shared" ca="1" si="0"/>
        <v>44773</v>
      </c>
      <c r="AC5" s="45">
        <f t="shared" ca="1" si="0"/>
        <v>44804</v>
      </c>
      <c r="AD5" s="45">
        <f t="shared" ca="1" si="0"/>
        <v>44834</v>
      </c>
      <c r="AE5" s="45">
        <f t="shared" ca="1" si="0"/>
        <v>44865</v>
      </c>
      <c r="AF5" s="45">
        <f t="shared" ca="1" si="0"/>
        <v>44895</v>
      </c>
      <c r="AG5" s="45">
        <f t="shared" ca="1" si="0"/>
        <v>44926</v>
      </c>
      <c r="AH5" s="45">
        <f t="shared" ca="1" si="0"/>
        <v>44957</v>
      </c>
      <c r="AI5" s="45">
        <f t="shared" ca="1" si="0"/>
        <v>44985</v>
      </c>
      <c r="AJ5" s="45">
        <f t="shared" ca="1" si="0"/>
        <v>45016</v>
      </c>
      <c r="AK5" s="45">
        <f t="shared" ca="1" si="0"/>
        <v>45046</v>
      </c>
      <c r="AL5" s="45">
        <f t="shared" ca="1" si="0"/>
        <v>45077</v>
      </c>
      <c r="AM5" s="45">
        <f t="shared" ca="1" si="0"/>
        <v>45107</v>
      </c>
      <c r="AN5" s="45">
        <f t="shared" ca="1" si="0"/>
        <v>45138</v>
      </c>
      <c r="AO5" s="45">
        <f t="shared" ca="1" si="0"/>
        <v>45169</v>
      </c>
      <c r="AP5" s="45">
        <f t="shared" ca="1" si="0"/>
        <v>45199</v>
      </c>
      <c r="AQ5" s="45">
        <f t="shared" ca="1" si="0"/>
        <v>45230</v>
      </c>
      <c r="AR5" s="45">
        <f t="shared" ca="1" si="0"/>
        <v>45260</v>
      </c>
      <c r="AS5" s="45">
        <f t="shared" ca="1" si="0"/>
        <v>45291</v>
      </c>
      <c r="AT5" s="45">
        <f t="shared" ca="1" si="0"/>
        <v>45322</v>
      </c>
      <c r="AU5" s="45">
        <f t="shared" ca="1" si="0"/>
        <v>45351</v>
      </c>
      <c r="AV5" s="45">
        <f t="shared" ca="1" si="0"/>
        <v>45382</v>
      </c>
      <c r="AW5" s="45">
        <f t="shared" ca="1" si="0"/>
        <v>45412</v>
      </c>
      <c r="AX5" s="45">
        <f t="shared" ca="1" si="0"/>
        <v>45443</v>
      </c>
      <c r="AY5" s="45">
        <f t="shared" ca="1" si="0"/>
        <v>45473</v>
      </c>
      <c r="AZ5" s="45">
        <f t="shared" ca="1" si="0"/>
        <v>45504</v>
      </c>
      <c r="BA5" s="45">
        <f t="shared" ca="1" si="0"/>
        <v>45535</v>
      </c>
      <c r="BB5" s="45">
        <f t="shared" ca="1" si="0"/>
        <v>45565</v>
      </c>
      <c r="BC5" s="45">
        <f t="shared" ca="1" si="0"/>
        <v>45596</v>
      </c>
      <c r="BD5" s="45">
        <f t="shared" ca="1" si="0"/>
        <v>45626</v>
      </c>
      <c r="BE5" s="45">
        <f t="shared" ca="1" si="0"/>
        <v>45657</v>
      </c>
      <c r="BF5" s="45">
        <f t="shared" ca="1" si="0"/>
        <v>45688</v>
      </c>
      <c r="BG5" s="45">
        <f t="shared" ca="1" si="0"/>
        <v>45716</v>
      </c>
      <c r="BH5" s="45">
        <f t="shared" ca="1" si="0"/>
        <v>45747</v>
      </c>
      <c r="BI5" s="45">
        <f t="shared" ca="1" si="0"/>
        <v>45777</v>
      </c>
      <c r="BJ5" s="45">
        <f t="shared" ca="1" si="0"/>
        <v>45808</v>
      </c>
      <c r="BK5" s="45">
        <f t="shared" ca="1" si="0"/>
        <v>45838</v>
      </c>
      <c r="BL5" s="45">
        <f t="shared" ca="1" si="0"/>
        <v>45869</v>
      </c>
      <c r="BM5" s="45">
        <f t="shared" ca="1" si="0"/>
        <v>45900</v>
      </c>
      <c r="BN5" s="45">
        <f t="shared" ca="1" si="0"/>
        <v>45930</v>
      </c>
      <c r="BO5" s="45">
        <f t="shared" ca="1" si="0"/>
        <v>45961</v>
      </c>
      <c r="BP5" s="45">
        <f t="shared" ca="1" si="0"/>
        <v>45991</v>
      </c>
      <c r="BQ5" s="45">
        <f t="shared" ca="1" si="0"/>
        <v>46022</v>
      </c>
    </row>
    <row r="6" spans="1:70" s="43" customFormat="1" outlineLevel="1" x14ac:dyDescent="0.2">
      <c r="C6" s="2" t="s">
        <v>71</v>
      </c>
      <c r="J6" s="44">
        <f t="shared" ref="J6:AO6" ca="1" si="1">IF(J$9=1,Model_Start_Date,I$7+1)</f>
        <v>44197</v>
      </c>
      <c r="K6" s="44">
        <f t="shared" ca="1" si="1"/>
        <v>44228</v>
      </c>
      <c r="L6" s="44">
        <f t="shared" ca="1" si="1"/>
        <v>44256</v>
      </c>
      <c r="M6" s="44">
        <f t="shared" ca="1" si="1"/>
        <v>44287</v>
      </c>
      <c r="N6" s="44">
        <f t="shared" ca="1" si="1"/>
        <v>44317</v>
      </c>
      <c r="O6" s="44">
        <f t="shared" ca="1" si="1"/>
        <v>44348</v>
      </c>
      <c r="P6" s="44">
        <f t="shared" ca="1" si="1"/>
        <v>44378</v>
      </c>
      <c r="Q6" s="44">
        <f t="shared" ca="1" si="1"/>
        <v>44409</v>
      </c>
      <c r="R6" s="44">
        <f t="shared" ca="1" si="1"/>
        <v>44440</v>
      </c>
      <c r="S6" s="44">
        <f t="shared" ca="1" si="1"/>
        <v>44470</v>
      </c>
      <c r="T6" s="44">
        <f t="shared" ca="1" si="1"/>
        <v>44501</v>
      </c>
      <c r="U6" s="44">
        <f t="shared" ca="1" si="1"/>
        <v>44531</v>
      </c>
      <c r="V6" s="44">
        <f t="shared" ca="1" si="1"/>
        <v>44562</v>
      </c>
      <c r="W6" s="44">
        <f t="shared" ca="1" si="1"/>
        <v>44593</v>
      </c>
      <c r="X6" s="44">
        <f t="shared" ca="1" si="1"/>
        <v>44621</v>
      </c>
      <c r="Y6" s="44">
        <f t="shared" ca="1" si="1"/>
        <v>44652</v>
      </c>
      <c r="Z6" s="44">
        <f t="shared" ca="1" si="1"/>
        <v>44682</v>
      </c>
      <c r="AA6" s="44">
        <f t="shared" ca="1" si="1"/>
        <v>44713</v>
      </c>
      <c r="AB6" s="44">
        <f t="shared" ca="1" si="1"/>
        <v>44743</v>
      </c>
      <c r="AC6" s="44">
        <f t="shared" ca="1" si="1"/>
        <v>44774</v>
      </c>
      <c r="AD6" s="44">
        <f t="shared" ca="1" si="1"/>
        <v>44805</v>
      </c>
      <c r="AE6" s="44">
        <f t="shared" ca="1" si="1"/>
        <v>44835</v>
      </c>
      <c r="AF6" s="44">
        <f t="shared" ca="1" si="1"/>
        <v>44866</v>
      </c>
      <c r="AG6" s="44">
        <f t="shared" ca="1" si="1"/>
        <v>44896</v>
      </c>
      <c r="AH6" s="44">
        <f t="shared" ca="1" si="1"/>
        <v>44927</v>
      </c>
      <c r="AI6" s="44">
        <f t="shared" ca="1" si="1"/>
        <v>44958</v>
      </c>
      <c r="AJ6" s="44">
        <f t="shared" ca="1" si="1"/>
        <v>44986</v>
      </c>
      <c r="AK6" s="44">
        <f t="shared" ca="1" si="1"/>
        <v>45017</v>
      </c>
      <c r="AL6" s="44">
        <f t="shared" ca="1" si="1"/>
        <v>45047</v>
      </c>
      <c r="AM6" s="44">
        <f t="shared" ca="1" si="1"/>
        <v>45078</v>
      </c>
      <c r="AN6" s="44">
        <f t="shared" ca="1" si="1"/>
        <v>45108</v>
      </c>
      <c r="AO6" s="44">
        <f t="shared" ca="1" si="1"/>
        <v>45139</v>
      </c>
      <c r="AP6" s="44">
        <f t="shared" ref="AP6:BQ6" ca="1" si="2">IF(AP$9=1,Model_Start_Date,AO$7+1)</f>
        <v>45170</v>
      </c>
      <c r="AQ6" s="44">
        <f t="shared" ca="1" si="2"/>
        <v>45200</v>
      </c>
      <c r="AR6" s="44">
        <f t="shared" ca="1" si="2"/>
        <v>45231</v>
      </c>
      <c r="AS6" s="44">
        <f t="shared" ca="1" si="2"/>
        <v>45261</v>
      </c>
      <c r="AT6" s="44">
        <f t="shared" ca="1" si="2"/>
        <v>45292</v>
      </c>
      <c r="AU6" s="44">
        <f t="shared" ca="1" si="2"/>
        <v>45323</v>
      </c>
      <c r="AV6" s="44">
        <f t="shared" ca="1" si="2"/>
        <v>45352</v>
      </c>
      <c r="AW6" s="44">
        <f t="shared" ca="1" si="2"/>
        <v>45383</v>
      </c>
      <c r="AX6" s="44">
        <f t="shared" ca="1" si="2"/>
        <v>45413</v>
      </c>
      <c r="AY6" s="44">
        <f t="shared" ca="1" si="2"/>
        <v>45444</v>
      </c>
      <c r="AZ6" s="44">
        <f t="shared" ca="1" si="2"/>
        <v>45474</v>
      </c>
      <c r="BA6" s="44">
        <f t="shared" ca="1" si="2"/>
        <v>45505</v>
      </c>
      <c r="BB6" s="44">
        <f t="shared" ca="1" si="2"/>
        <v>45536</v>
      </c>
      <c r="BC6" s="44">
        <f t="shared" ca="1" si="2"/>
        <v>45566</v>
      </c>
      <c r="BD6" s="44">
        <f t="shared" ca="1" si="2"/>
        <v>45597</v>
      </c>
      <c r="BE6" s="44">
        <f t="shared" ca="1" si="2"/>
        <v>45627</v>
      </c>
      <c r="BF6" s="44">
        <f t="shared" ca="1" si="2"/>
        <v>45658</v>
      </c>
      <c r="BG6" s="44">
        <f t="shared" ca="1" si="2"/>
        <v>45689</v>
      </c>
      <c r="BH6" s="44">
        <f t="shared" ca="1" si="2"/>
        <v>45717</v>
      </c>
      <c r="BI6" s="44">
        <f t="shared" ca="1" si="2"/>
        <v>45748</v>
      </c>
      <c r="BJ6" s="44">
        <f t="shared" ca="1" si="2"/>
        <v>45778</v>
      </c>
      <c r="BK6" s="44">
        <f t="shared" ca="1" si="2"/>
        <v>45809</v>
      </c>
      <c r="BL6" s="44">
        <f t="shared" ca="1" si="2"/>
        <v>45839</v>
      </c>
      <c r="BM6" s="44">
        <f t="shared" ca="1" si="2"/>
        <v>45870</v>
      </c>
      <c r="BN6" s="44">
        <f t="shared" ca="1" si="2"/>
        <v>45901</v>
      </c>
      <c r="BO6" s="44">
        <f t="shared" ca="1" si="2"/>
        <v>45931</v>
      </c>
      <c r="BP6" s="44">
        <f t="shared" ca="1" si="2"/>
        <v>45962</v>
      </c>
      <c r="BQ6" s="44">
        <f t="shared" ca="1" si="2"/>
        <v>45992</v>
      </c>
    </row>
    <row r="7" spans="1:70" s="43" customFormat="1" outlineLevel="1" x14ac:dyDescent="0.2">
      <c r="C7" s="2" t="s">
        <v>72</v>
      </c>
      <c r="J7" s="44">
        <f t="shared" ref="J7:AO7" ca="1" si="3">EOMONTH(J$6,MOD(Periodicity+Reporting_Month_Factor-MONTH(J$6),Periodicity))</f>
        <v>44227</v>
      </c>
      <c r="K7" s="44">
        <f t="shared" ca="1" si="3"/>
        <v>44255</v>
      </c>
      <c r="L7" s="44">
        <f t="shared" ca="1" si="3"/>
        <v>44286</v>
      </c>
      <c r="M7" s="44">
        <f t="shared" ca="1" si="3"/>
        <v>44316</v>
      </c>
      <c r="N7" s="44">
        <f t="shared" ca="1" si="3"/>
        <v>44347</v>
      </c>
      <c r="O7" s="44">
        <f t="shared" ca="1" si="3"/>
        <v>44377</v>
      </c>
      <c r="P7" s="44">
        <f t="shared" ca="1" si="3"/>
        <v>44408</v>
      </c>
      <c r="Q7" s="44">
        <f t="shared" ca="1" si="3"/>
        <v>44439</v>
      </c>
      <c r="R7" s="44">
        <f t="shared" ca="1" si="3"/>
        <v>44469</v>
      </c>
      <c r="S7" s="44">
        <f t="shared" ca="1" si="3"/>
        <v>44500</v>
      </c>
      <c r="T7" s="44">
        <f t="shared" ca="1" si="3"/>
        <v>44530</v>
      </c>
      <c r="U7" s="44">
        <f t="shared" ca="1" si="3"/>
        <v>44561</v>
      </c>
      <c r="V7" s="44">
        <f t="shared" ca="1" si="3"/>
        <v>44592</v>
      </c>
      <c r="W7" s="44">
        <f t="shared" ca="1" si="3"/>
        <v>44620</v>
      </c>
      <c r="X7" s="44">
        <f t="shared" ca="1" si="3"/>
        <v>44651</v>
      </c>
      <c r="Y7" s="44">
        <f t="shared" ca="1" si="3"/>
        <v>44681</v>
      </c>
      <c r="Z7" s="44">
        <f t="shared" ca="1" si="3"/>
        <v>44712</v>
      </c>
      <c r="AA7" s="44">
        <f t="shared" ca="1" si="3"/>
        <v>44742</v>
      </c>
      <c r="AB7" s="44">
        <f t="shared" ca="1" si="3"/>
        <v>44773</v>
      </c>
      <c r="AC7" s="44">
        <f t="shared" ca="1" si="3"/>
        <v>44804</v>
      </c>
      <c r="AD7" s="44">
        <f t="shared" ca="1" si="3"/>
        <v>44834</v>
      </c>
      <c r="AE7" s="44">
        <f t="shared" ca="1" si="3"/>
        <v>44865</v>
      </c>
      <c r="AF7" s="44">
        <f t="shared" ca="1" si="3"/>
        <v>44895</v>
      </c>
      <c r="AG7" s="44">
        <f t="shared" ca="1" si="3"/>
        <v>44926</v>
      </c>
      <c r="AH7" s="44">
        <f t="shared" ca="1" si="3"/>
        <v>44957</v>
      </c>
      <c r="AI7" s="44">
        <f t="shared" ca="1" si="3"/>
        <v>44985</v>
      </c>
      <c r="AJ7" s="44">
        <f t="shared" ca="1" si="3"/>
        <v>45016</v>
      </c>
      <c r="AK7" s="44">
        <f t="shared" ca="1" si="3"/>
        <v>45046</v>
      </c>
      <c r="AL7" s="44">
        <f t="shared" ca="1" si="3"/>
        <v>45077</v>
      </c>
      <c r="AM7" s="44">
        <f t="shared" ca="1" si="3"/>
        <v>45107</v>
      </c>
      <c r="AN7" s="44">
        <f t="shared" ca="1" si="3"/>
        <v>45138</v>
      </c>
      <c r="AO7" s="44">
        <f t="shared" ca="1" si="3"/>
        <v>45169</v>
      </c>
      <c r="AP7" s="44">
        <f t="shared" ref="AP7:BQ7" ca="1" si="4">EOMONTH(AP$6,MOD(Periodicity+Reporting_Month_Factor-MONTH(AP$6),Periodicity))</f>
        <v>45199</v>
      </c>
      <c r="AQ7" s="44">
        <f t="shared" ca="1" si="4"/>
        <v>45230</v>
      </c>
      <c r="AR7" s="44">
        <f t="shared" ca="1" si="4"/>
        <v>45260</v>
      </c>
      <c r="AS7" s="44">
        <f t="shared" ca="1" si="4"/>
        <v>45291</v>
      </c>
      <c r="AT7" s="44">
        <f t="shared" ca="1" si="4"/>
        <v>45322</v>
      </c>
      <c r="AU7" s="44">
        <f t="shared" ca="1" si="4"/>
        <v>45351</v>
      </c>
      <c r="AV7" s="44">
        <f t="shared" ca="1" si="4"/>
        <v>45382</v>
      </c>
      <c r="AW7" s="44">
        <f t="shared" ca="1" si="4"/>
        <v>45412</v>
      </c>
      <c r="AX7" s="44">
        <f t="shared" ca="1" si="4"/>
        <v>45443</v>
      </c>
      <c r="AY7" s="44">
        <f t="shared" ca="1" si="4"/>
        <v>45473</v>
      </c>
      <c r="AZ7" s="44">
        <f t="shared" ca="1" si="4"/>
        <v>45504</v>
      </c>
      <c r="BA7" s="44">
        <f t="shared" ca="1" si="4"/>
        <v>45535</v>
      </c>
      <c r="BB7" s="44">
        <f t="shared" ca="1" si="4"/>
        <v>45565</v>
      </c>
      <c r="BC7" s="44">
        <f t="shared" ca="1" si="4"/>
        <v>45596</v>
      </c>
      <c r="BD7" s="44">
        <f t="shared" ca="1" si="4"/>
        <v>45626</v>
      </c>
      <c r="BE7" s="44">
        <f t="shared" ca="1" si="4"/>
        <v>45657</v>
      </c>
      <c r="BF7" s="44">
        <f t="shared" ca="1" si="4"/>
        <v>45688</v>
      </c>
      <c r="BG7" s="44">
        <f t="shared" ca="1" si="4"/>
        <v>45716</v>
      </c>
      <c r="BH7" s="44">
        <f t="shared" ca="1" si="4"/>
        <v>45747</v>
      </c>
      <c r="BI7" s="44">
        <f t="shared" ca="1" si="4"/>
        <v>45777</v>
      </c>
      <c r="BJ7" s="44">
        <f t="shared" ca="1" si="4"/>
        <v>45808</v>
      </c>
      <c r="BK7" s="44">
        <f t="shared" ca="1" si="4"/>
        <v>45838</v>
      </c>
      <c r="BL7" s="44">
        <f t="shared" ca="1" si="4"/>
        <v>45869</v>
      </c>
      <c r="BM7" s="44">
        <f t="shared" ca="1" si="4"/>
        <v>45900</v>
      </c>
      <c r="BN7" s="44">
        <f t="shared" ca="1" si="4"/>
        <v>45930</v>
      </c>
      <c r="BO7" s="44">
        <f t="shared" ca="1" si="4"/>
        <v>45961</v>
      </c>
      <c r="BP7" s="44">
        <f t="shared" ca="1" si="4"/>
        <v>45991</v>
      </c>
      <c r="BQ7" s="44">
        <f t="shared" ca="1" si="4"/>
        <v>46022</v>
      </c>
    </row>
    <row r="8" spans="1:70" s="43" customFormat="1" outlineLevel="1" x14ac:dyDescent="0.2">
      <c r="C8" s="2" t="s">
        <v>74</v>
      </c>
      <c r="J8" s="39">
        <f ca="1">J7-J6+1</f>
        <v>31</v>
      </c>
      <c r="K8" s="39">
        <f t="shared" ref="K8:N8" ca="1" si="5">K7-K6+1</f>
        <v>28</v>
      </c>
      <c r="L8" s="39">
        <f t="shared" ca="1" si="5"/>
        <v>31</v>
      </c>
      <c r="M8" s="39">
        <f t="shared" ca="1" si="5"/>
        <v>30</v>
      </c>
      <c r="N8" s="39">
        <f t="shared" ca="1" si="5"/>
        <v>31</v>
      </c>
      <c r="O8" s="39">
        <f t="shared" ref="O8:AN8" ca="1" si="6">O7-O6+1</f>
        <v>30</v>
      </c>
      <c r="P8" s="39">
        <f t="shared" ca="1" si="6"/>
        <v>31</v>
      </c>
      <c r="Q8" s="39">
        <f t="shared" ca="1" si="6"/>
        <v>31</v>
      </c>
      <c r="R8" s="39">
        <f t="shared" ca="1" si="6"/>
        <v>30</v>
      </c>
      <c r="S8" s="39">
        <f t="shared" ca="1" si="6"/>
        <v>31</v>
      </c>
      <c r="T8" s="39">
        <f t="shared" ca="1" si="6"/>
        <v>30</v>
      </c>
      <c r="U8" s="39">
        <f t="shared" ca="1" si="6"/>
        <v>31</v>
      </c>
      <c r="V8" s="39">
        <f t="shared" ca="1" si="6"/>
        <v>31</v>
      </c>
      <c r="W8" s="39">
        <f t="shared" ca="1" si="6"/>
        <v>28</v>
      </c>
      <c r="X8" s="39">
        <f t="shared" ca="1" si="6"/>
        <v>31</v>
      </c>
      <c r="Y8" s="39">
        <f t="shared" ca="1" si="6"/>
        <v>30</v>
      </c>
      <c r="Z8" s="39">
        <f t="shared" ca="1" si="6"/>
        <v>31</v>
      </c>
      <c r="AA8" s="39">
        <f t="shared" ca="1" si="6"/>
        <v>30</v>
      </c>
      <c r="AB8" s="39">
        <f t="shared" ca="1" si="6"/>
        <v>31</v>
      </c>
      <c r="AC8" s="39">
        <f t="shared" ca="1" si="6"/>
        <v>31</v>
      </c>
      <c r="AD8" s="39">
        <f t="shared" ca="1" si="6"/>
        <v>30</v>
      </c>
      <c r="AE8" s="39">
        <f t="shared" ca="1" si="6"/>
        <v>31</v>
      </c>
      <c r="AF8" s="39">
        <f t="shared" ca="1" si="6"/>
        <v>30</v>
      </c>
      <c r="AG8" s="39">
        <f t="shared" ca="1" si="6"/>
        <v>31</v>
      </c>
      <c r="AH8" s="39">
        <f t="shared" ca="1" si="6"/>
        <v>31</v>
      </c>
      <c r="AI8" s="39">
        <f t="shared" ca="1" si="6"/>
        <v>28</v>
      </c>
      <c r="AJ8" s="39">
        <f t="shared" ca="1" si="6"/>
        <v>31</v>
      </c>
      <c r="AK8" s="39">
        <f t="shared" ca="1" si="6"/>
        <v>30</v>
      </c>
      <c r="AL8" s="39">
        <f t="shared" ca="1" si="6"/>
        <v>31</v>
      </c>
      <c r="AM8" s="39">
        <f t="shared" ca="1" si="6"/>
        <v>30</v>
      </c>
      <c r="AN8" s="39">
        <f t="shared" ca="1" si="6"/>
        <v>31</v>
      </c>
      <c r="AO8" s="39">
        <f t="shared" ref="AO8:BQ8" ca="1" si="7">AO7-AO6+1</f>
        <v>31</v>
      </c>
      <c r="AP8" s="39">
        <f t="shared" ca="1" si="7"/>
        <v>30</v>
      </c>
      <c r="AQ8" s="39">
        <f t="shared" ca="1" si="7"/>
        <v>31</v>
      </c>
      <c r="AR8" s="39">
        <f t="shared" ca="1" si="7"/>
        <v>30</v>
      </c>
      <c r="AS8" s="39">
        <f t="shared" ca="1" si="7"/>
        <v>31</v>
      </c>
      <c r="AT8" s="39">
        <f t="shared" ca="1" si="7"/>
        <v>31</v>
      </c>
      <c r="AU8" s="39">
        <f t="shared" ca="1" si="7"/>
        <v>29</v>
      </c>
      <c r="AV8" s="39">
        <f t="shared" ca="1" si="7"/>
        <v>31</v>
      </c>
      <c r="AW8" s="39">
        <f t="shared" ca="1" si="7"/>
        <v>30</v>
      </c>
      <c r="AX8" s="39">
        <f t="shared" ca="1" si="7"/>
        <v>31</v>
      </c>
      <c r="AY8" s="39">
        <f t="shared" ca="1" si="7"/>
        <v>30</v>
      </c>
      <c r="AZ8" s="39">
        <f t="shared" ca="1" si="7"/>
        <v>31</v>
      </c>
      <c r="BA8" s="39">
        <f t="shared" ca="1" si="7"/>
        <v>31</v>
      </c>
      <c r="BB8" s="39">
        <f t="shared" ca="1" si="7"/>
        <v>30</v>
      </c>
      <c r="BC8" s="39">
        <f t="shared" ca="1" si="7"/>
        <v>31</v>
      </c>
      <c r="BD8" s="39">
        <f t="shared" ca="1" si="7"/>
        <v>30</v>
      </c>
      <c r="BE8" s="39">
        <f t="shared" ca="1" si="7"/>
        <v>31</v>
      </c>
      <c r="BF8" s="39">
        <f t="shared" ca="1" si="7"/>
        <v>31</v>
      </c>
      <c r="BG8" s="39">
        <f t="shared" ca="1" si="7"/>
        <v>28</v>
      </c>
      <c r="BH8" s="39">
        <f t="shared" ca="1" si="7"/>
        <v>31</v>
      </c>
      <c r="BI8" s="39">
        <f t="shared" ca="1" si="7"/>
        <v>30</v>
      </c>
      <c r="BJ8" s="39">
        <f t="shared" ca="1" si="7"/>
        <v>31</v>
      </c>
      <c r="BK8" s="39">
        <f t="shared" ca="1" si="7"/>
        <v>30</v>
      </c>
      <c r="BL8" s="39">
        <f t="shared" ca="1" si="7"/>
        <v>31</v>
      </c>
      <c r="BM8" s="39">
        <f t="shared" ca="1" si="7"/>
        <v>31</v>
      </c>
      <c r="BN8" s="39">
        <f t="shared" ca="1" si="7"/>
        <v>30</v>
      </c>
      <c r="BO8" s="39">
        <f t="shared" ca="1" si="7"/>
        <v>31</v>
      </c>
      <c r="BP8" s="39">
        <f t="shared" ca="1" si="7"/>
        <v>30</v>
      </c>
      <c r="BQ8" s="39">
        <f t="shared" ca="1" si="7"/>
        <v>31</v>
      </c>
    </row>
    <row r="9" spans="1:70" s="43" customFormat="1" outlineLevel="1" x14ac:dyDescent="0.2">
      <c r="C9" s="2" t="s">
        <v>73</v>
      </c>
      <c r="I9" s="28"/>
      <c r="J9" s="39">
        <f>N(I$9)+1</f>
        <v>1</v>
      </c>
      <c r="K9" s="39">
        <f t="shared" ref="K9:N9" si="8">N(J$9)+1</f>
        <v>2</v>
      </c>
      <c r="L9" s="39">
        <f t="shared" si="8"/>
        <v>3</v>
      </c>
      <c r="M9" s="39">
        <f t="shared" si="8"/>
        <v>4</v>
      </c>
      <c r="N9" s="39">
        <f t="shared" si="8"/>
        <v>5</v>
      </c>
      <c r="O9" s="39">
        <f t="shared" ref="O9" si="9">N(N$9)+1</f>
        <v>6</v>
      </c>
      <c r="P9" s="39">
        <f t="shared" ref="P9" si="10">N(O$9)+1</f>
        <v>7</v>
      </c>
      <c r="Q9" s="39">
        <f t="shared" ref="Q9" si="11">N(P$9)+1</f>
        <v>8</v>
      </c>
      <c r="R9" s="39">
        <f t="shared" ref="R9" si="12">N(Q$9)+1</f>
        <v>9</v>
      </c>
      <c r="S9" s="39">
        <f t="shared" ref="S9" si="13">N(R$9)+1</f>
        <v>10</v>
      </c>
      <c r="T9" s="39">
        <f t="shared" ref="T9" si="14">N(S$9)+1</f>
        <v>11</v>
      </c>
      <c r="U9" s="39">
        <f t="shared" ref="U9" si="15">N(T$9)+1</f>
        <v>12</v>
      </c>
      <c r="V9" s="39">
        <f t="shared" ref="V9" si="16">N(U$9)+1</f>
        <v>13</v>
      </c>
      <c r="W9" s="39">
        <f t="shared" ref="W9" si="17">N(V$9)+1</f>
        <v>14</v>
      </c>
      <c r="X9" s="39">
        <f t="shared" ref="X9" si="18">N(W$9)+1</f>
        <v>15</v>
      </c>
      <c r="Y9" s="39">
        <f t="shared" ref="Y9" si="19">N(X$9)+1</f>
        <v>16</v>
      </c>
      <c r="Z9" s="39">
        <f t="shared" ref="Z9" si="20">N(Y$9)+1</f>
        <v>17</v>
      </c>
      <c r="AA9" s="39">
        <f t="shared" ref="AA9" si="21">N(Z$9)+1</f>
        <v>18</v>
      </c>
      <c r="AB9" s="39">
        <f t="shared" ref="AB9" si="22">N(AA$9)+1</f>
        <v>19</v>
      </c>
      <c r="AC9" s="39">
        <f t="shared" ref="AC9" si="23">N(AB$9)+1</f>
        <v>20</v>
      </c>
      <c r="AD9" s="39">
        <f t="shared" ref="AD9" si="24">N(AC$9)+1</f>
        <v>21</v>
      </c>
      <c r="AE9" s="39">
        <f t="shared" ref="AE9" si="25">N(AD$9)+1</f>
        <v>22</v>
      </c>
      <c r="AF9" s="39">
        <f t="shared" ref="AF9" si="26">N(AE$9)+1</f>
        <v>23</v>
      </c>
      <c r="AG9" s="39">
        <f t="shared" ref="AG9" si="27">N(AF$9)+1</f>
        <v>24</v>
      </c>
      <c r="AH9" s="39">
        <f t="shared" ref="AH9" si="28">N(AG$9)+1</f>
        <v>25</v>
      </c>
      <c r="AI9" s="39">
        <f t="shared" ref="AI9" si="29">N(AH$9)+1</f>
        <v>26</v>
      </c>
      <c r="AJ9" s="39">
        <f t="shared" ref="AJ9" si="30">N(AI$9)+1</f>
        <v>27</v>
      </c>
      <c r="AK9" s="39">
        <f t="shared" ref="AK9" si="31">N(AJ$9)+1</f>
        <v>28</v>
      </c>
      <c r="AL9" s="39">
        <f t="shared" ref="AL9" si="32">N(AK$9)+1</f>
        <v>29</v>
      </c>
      <c r="AM9" s="39">
        <f t="shared" ref="AM9" si="33">N(AL$9)+1</f>
        <v>30</v>
      </c>
      <c r="AN9" s="39">
        <f t="shared" ref="AN9" si="34">N(AM$9)+1</f>
        <v>31</v>
      </c>
      <c r="AO9" s="39">
        <f t="shared" ref="AO9" si="35">N(AN$9)+1</f>
        <v>32</v>
      </c>
      <c r="AP9" s="39">
        <f t="shared" ref="AP9" si="36">N(AO$9)+1</f>
        <v>33</v>
      </c>
      <c r="AQ9" s="39">
        <f t="shared" ref="AQ9" si="37">N(AP$9)+1</f>
        <v>34</v>
      </c>
      <c r="AR9" s="39">
        <f t="shared" ref="AR9" si="38">N(AQ$9)+1</f>
        <v>35</v>
      </c>
      <c r="AS9" s="39">
        <f t="shared" ref="AS9" si="39">N(AR$9)+1</f>
        <v>36</v>
      </c>
      <c r="AT9" s="39">
        <f t="shared" ref="AT9" si="40">N(AS$9)+1</f>
        <v>37</v>
      </c>
      <c r="AU9" s="39">
        <f t="shared" ref="AU9" si="41">N(AT$9)+1</f>
        <v>38</v>
      </c>
      <c r="AV9" s="39">
        <f t="shared" ref="AV9" si="42">N(AU$9)+1</f>
        <v>39</v>
      </c>
      <c r="AW9" s="39">
        <f t="shared" ref="AW9" si="43">N(AV$9)+1</f>
        <v>40</v>
      </c>
      <c r="AX9" s="39">
        <f t="shared" ref="AX9" si="44">N(AW$9)+1</f>
        <v>41</v>
      </c>
      <c r="AY9" s="39">
        <f t="shared" ref="AY9" si="45">N(AX$9)+1</f>
        <v>42</v>
      </c>
      <c r="AZ9" s="39">
        <f t="shared" ref="AZ9" si="46">N(AY$9)+1</f>
        <v>43</v>
      </c>
      <c r="BA9" s="39">
        <f t="shared" ref="BA9" si="47">N(AZ$9)+1</f>
        <v>44</v>
      </c>
      <c r="BB9" s="39">
        <f t="shared" ref="BB9" si="48">N(BA$9)+1</f>
        <v>45</v>
      </c>
      <c r="BC9" s="39">
        <f t="shared" ref="BC9" si="49">N(BB$9)+1</f>
        <v>46</v>
      </c>
      <c r="BD9" s="39">
        <f t="shared" ref="BD9" si="50">N(BC$9)+1</f>
        <v>47</v>
      </c>
      <c r="BE9" s="39">
        <f t="shared" ref="BE9" si="51">N(BD$9)+1</f>
        <v>48</v>
      </c>
      <c r="BF9" s="39">
        <f t="shared" ref="BF9" si="52">N(BE$9)+1</f>
        <v>49</v>
      </c>
      <c r="BG9" s="39">
        <f t="shared" ref="BG9" si="53">N(BF$9)+1</f>
        <v>50</v>
      </c>
      <c r="BH9" s="39">
        <f t="shared" ref="BH9" si="54">N(BG$9)+1</f>
        <v>51</v>
      </c>
      <c r="BI9" s="39">
        <f t="shared" ref="BI9" si="55">N(BH$9)+1</f>
        <v>52</v>
      </c>
      <c r="BJ9" s="39">
        <f t="shared" ref="BJ9" si="56">N(BI$9)+1</f>
        <v>53</v>
      </c>
      <c r="BK9" s="39">
        <f t="shared" ref="BK9" si="57">N(BJ$9)+1</f>
        <v>54</v>
      </c>
      <c r="BL9" s="39">
        <f t="shared" ref="BL9" si="58">N(BK$9)+1</f>
        <v>55</v>
      </c>
      <c r="BM9" s="39">
        <f t="shared" ref="BM9" si="59">N(BL$9)+1</f>
        <v>56</v>
      </c>
      <c r="BN9" s="39">
        <f t="shared" ref="BN9" si="60">N(BM$9)+1</f>
        <v>57</v>
      </c>
      <c r="BO9" s="39">
        <f t="shared" ref="BO9" si="61">N(BN$9)+1</f>
        <v>58</v>
      </c>
      <c r="BP9" s="39">
        <f t="shared" ref="BP9" si="62">N(BO$9)+1</f>
        <v>59</v>
      </c>
      <c r="BQ9" s="39">
        <f t="shared" ref="BQ9" si="63">N(BP$9)+1</f>
        <v>60</v>
      </c>
    </row>
    <row r="10" spans="1:70" s="43" customFormat="1" x14ac:dyDescent="0.2">
      <c r="A10" s="61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1:70" s="43" customFormat="1" ht="16.5" thickBot="1" x14ac:dyDescent="0.3">
      <c r="B11" s="52">
        <f>MAX($B$10:$B10)+1</f>
        <v>1</v>
      </c>
      <c r="C11" s="47" t="s">
        <v>75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</row>
    <row r="12" spans="1:70" s="43" customFormat="1" ht="12.75" thickTop="1" x14ac:dyDescent="0.2"/>
    <row r="13" spans="1:70" s="43" customFormat="1" ht="16.5" x14ac:dyDescent="0.25">
      <c r="C13" s="4" t="s">
        <v>76</v>
      </c>
    </row>
    <row r="15" spans="1:70" x14ac:dyDescent="0.2">
      <c r="D15" t="s">
        <v>77</v>
      </c>
      <c r="H15" s="59">
        <f ca="1">DATE(YEAR(TODAY())+1,1,1)</f>
        <v>44197</v>
      </c>
    </row>
    <row r="17" spans="4:9" x14ac:dyDescent="0.2">
      <c r="D17" t="s">
        <v>78</v>
      </c>
      <c r="H17" s="60">
        <v>1</v>
      </c>
    </row>
    <row r="19" spans="4:9" x14ac:dyDescent="0.2">
      <c r="D19" t="s">
        <v>79</v>
      </c>
      <c r="H19" s="60">
        <v>12</v>
      </c>
      <c r="I19" s="23" t="str">
        <f ca="1">"e.g. "&amp;TEXT(DATE(YEAR(Model_Start_Date)+IF(Example_Reporting_Month&lt;MONTH(Model_Start_Date),1,0),Example_Reporting_Month+1,1)-1,"dd-Mmm-yy")</f>
        <v>e.g. 31-Dec-21</v>
      </c>
    </row>
    <row r="21" spans="4:9" x14ac:dyDescent="0.2">
      <c r="D21" t="s">
        <v>80</v>
      </c>
      <c r="H21" s="40">
        <f>MOD(Example_Reporting_Month-1,Periodicity)+1</f>
        <v>1</v>
      </c>
    </row>
    <row r="23" spans="4:9" x14ac:dyDescent="0.2">
      <c r="D23" t="s">
        <v>81</v>
      </c>
      <c r="H23" s="60">
        <v>12</v>
      </c>
    </row>
  </sheetData>
  <mergeCells count="2">
    <mergeCell ref="I1:J1"/>
    <mergeCell ref="A3:E3"/>
  </mergeCells>
  <conditionalFormatting sqref="F4">
    <cfRule type="cellIs" dxfId="9" priority="1" operator="notEqual">
      <formula>0</formula>
    </cfRule>
  </conditionalFormatting>
  <hyperlinks>
    <hyperlink ref="F4" location="Overall_Error_Check" tooltip="Go to Overall Error Check" display="Overall_Error_Check" xr:uid="{00000000-0004-0000-0400-000000000000}"/>
    <hyperlink ref="A3:E3" location="HL_Navigator" tooltip="Go to Navigator (Table of Contents)" display="Navigator" xr:uid="{00000000-0004-0000-0400-000001000000}"/>
    <hyperlink ref="A3" location="HL_Navigator" display="Navigator" xr:uid="{00000000-0004-0000-0400-000002000000}"/>
  </hyperlinks>
  <pageMargins left="0.70866141732283472" right="0.70866141732283472" top="0.74803149606299213" bottom="0.74803149606299213" header="0.31496062992125984" footer="0.31496062992125984"/>
  <pageSetup paperSize="9" scale="23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2338E-853C-4B6A-9E45-CF7E72C09CFF}">
  <sheetPr>
    <outlinePr summaryBelow="0" summaryRight="0"/>
  </sheetPr>
  <dimension ref="A1:BR48"/>
  <sheetViews>
    <sheetView showGridLines="0" workbookViewId="0">
      <pane ySplit="9" topLeftCell="A10" activePane="bottomLeft" state="frozen"/>
      <selection pane="bottomLeft" activeCell="A10" sqref="A10"/>
    </sheetView>
  </sheetViews>
  <sheetFormatPr defaultRowHeight="12" outlineLevelRow="2" x14ac:dyDescent="0.2"/>
  <cols>
    <col min="1" max="4" width="3.7109375" customWidth="1"/>
    <col min="5" max="5" width="9.42578125" bestFit="1" customWidth="1"/>
    <col min="6" max="7" width="9.85546875" bestFit="1" customWidth="1"/>
  </cols>
  <sheetData>
    <row r="1" spans="1:70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Assumptions</v>
      </c>
      <c r="B1" s="63"/>
      <c r="C1" s="63"/>
      <c r="D1" s="63"/>
      <c r="E1" s="63"/>
      <c r="F1" s="63"/>
      <c r="G1" s="63"/>
      <c r="H1" s="63"/>
      <c r="I1" s="88"/>
      <c r="J1" s="88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</row>
    <row r="2" spans="1:70" ht="18" x14ac:dyDescent="0.25">
      <c r="A2" s="51" t="str">
        <f ca="1">Model_Name</f>
        <v>Chapter 3.4 - SP Aggregating Time Periods.xlsx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</row>
    <row r="3" spans="1:70" x14ac:dyDescent="0.2">
      <c r="A3" s="88" t="s">
        <v>1</v>
      </c>
      <c r="B3" s="88"/>
      <c r="C3" s="88"/>
      <c r="D3" s="88"/>
      <c r="E3" s="88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</row>
    <row r="4" spans="1:70" ht="14.25" x14ac:dyDescent="0.2">
      <c r="A4" s="63"/>
      <c r="B4" s="63" t="s">
        <v>2</v>
      </c>
      <c r="C4" s="63"/>
      <c r="D4" s="63"/>
      <c r="E4" s="63"/>
      <c r="F4" s="1">
        <f>Overall_Error_Check</f>
        <v>0</v>
      </c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</row>
    <row r="5" spans="1:70" collapsed="1" x14ac:dyDescent="0.2">
      <c r="A5" s="63"/>
      <c r="B5" s="63"/>
      <c r="C5" s="63"/>
      <c r="D5" s="63"/>
      <c r="E5" s="63"/>
      <c r="F5" s="63"/>
      <c r="G5" s="63"/>
      <c r="H5" s="63"/>
      <c r="I5" s="63"/>
      <c r="J5" s="45">
        <f ca="1">Timing!J5</f>
        <v>44227</v>
      </c>
      <c r="K5" s="45">
        <f ca="1">Timing!K5</f>
        <v>44255</v>
      </c>
      <c r="L5" s="45">
        <f ca="1">Timing!L5</f>
        <v>44286</v>
      </c>
      <c r="M5" s="45">
        <f ca="1">Timing!M5</f>
        <v>44316</v>
      </c>
      <c r="N5" s="45">
        <f ca="1">Timing!N5</f>
        <v>44347</v>
      </c>
      <c r="O5" s="45">
        <f ca="1">Timing!O5</f>
        <v>44377</v>
      </c>
      <c r="P5" s="45">
        <f ca="1">Timing!P5</f>
        <v>44408</v>
      </c>
      <c r="Q5" s="45">
        <f ca="1">Timing!Q5</f>
        <v>44439</v>
      </c>
      <c r="R5" s="45">
        <f ca="1">Timing!R5</f>
        <v>44469</v>
      </c>
      <c r="S5" s="45">
        <f ca="1">Timing!S5</f>
        <v>44500</v>
      </c>
      <c r="T5" s="45">
        <f ca="1">Timing!T5</f>
        <v>44530</v>
      </c>
      <c r="U5" s="45">
        <f ca="1">Timing!U5</f>
        <v>44561</v>
      </c>
      <c r="V5" s="45">
        <f ca="1">Timing!V5</f>
        <v>44592</v>
      </c>
      <c r="W5" s="45">
        <f ca="1">Timing!W5</f>
        <v>44620</v>
      </c>
      <c r="X5" s="45">
        <f ca="1">Timing!X5</f>
        <v>44651</v>
      </c>
      <c r="Y5" s="45">
        <f ca="1">Timing!Y5</f>
        <v>44681</v>
      </c>
      <c r="Z5" s="45">
        <f ca="1">Timing!Z5</f>
        <v>44712</v>
      </c>
      <c r="AA5" s="45">
        <f ca="1">Timing!AA5</f>
        <v>44742</v>
      </c>
      <c r="AB5" s="45">
        <f ca="1">Timing!AB5</f>
        <v>44773</v>
      </c>
      <c r="AC5" s="45">
        <f ca="1">Timing!AC5</f>
        <v>44804</v>
      </c>
      <c r="AD5" s="45">
        <f ca="1">Timing!AD5</f>
        <v>44834</v>
      </c>
      <c r="AE5" s="45">
        <f ca="1">Timing!AE5</f>
        <v>44865</v>
      </c>
      <c r="AF5" s="45">
        <f ca="1">Timing!AF5</f>
        <v>44895</v>
      </c>
      <c r="AG5" s="45">
        <f ca="1">Timing!AG5</f>
        <v>44926</v>
      </c>
      <c r="AH5" s="45">
        <f ca="1">Timing!AH5</f>
        <v>44957</v>
      </c>
      <c r="AI5" s="45">
        <f ca="1">Timing!AI5</f>
        <v>44985</v>
      </c>
      <c r="AJ5" s="45">
        <f ca="1">Timing!AJ5</f>
        <v>45016</v>
      </c>
      <c r="AK5" s="45">
        <f ca="1">Timing!AK5</f>
        <v>45046</v>
      </c>
      <c r="AL5" s="45">
        <f ca="1">Timing!AL5</f>
        <v>45077</v>
      </c>
      <c r="AM5" s="45">
        <f ca="1">Timing!AM5</f>
        <v>45107</v>
      </c>
      <c r="AN5" s="45">
        <f ca="1">Timing!AN5</f>
        <v>45138</v>
      </c>
      <c r="AO5" s="45">
        <f ca="1">Timing!AO5</f>
        <v>45169</v>
      </c>
      <c r="AP5" s="45">
        <f ca="1">Timing!AP5</f>
        <v>45199</v>
      </c>
      <c r="AQ5" s="45">
        <f ca="1">Timing!AQ5</f>
        <v>45230</v>
      </c>
      <c r="AR5" s="45">
        <f ca="1">Timing!AR5</f>
        <v>45260</v>
      </c>
      <c r="AS5" s="45">
        <f ca="1">Timing!AS5</f>
        <v>45291</v>
      </c>
      <c r="AT5" s="45">
        <f ca="1">Timing!AT5</f>
        <v>45322</v>
      </c>
      <c r="AU5" s="45">
        <f ca="1">Timing!AU5</f>
        <v>45351</v>
      </c>
      <c r="AV5" s="45">
        <f ca="1">Timing!AV5</f>
        <v>45382</v>
      </c>
      <c r="AW5" s="45">
        <f ca="1">Timing!AW5</f>
        <v>45412</v>
      </c>
      <c r="AX5" s="45">
        <f ca="1">Timing!AX5</f>
        <v>45443</v>
      </c>
      <c r="AY5" s="45">
        <f ca="1">Timing!AY5</f>
        <v>45473</v>
      </c>
      <c r="AZ5" s="45">
        <f ca="1">Timing!AZ5</f>
        <v>45504</v>
      </c>
      <c r="BA5" s="45">
        <f ca="1">Timing!BA5</f>
        <v>45535</v>
      </c>
      <c r="BB5" s="45">
        <f ca="1">Timing!BB5</f>
        <v>45565</v>
      </c>
      <c r="BC5" s="45">
        <f ca="1">Timing!BC5</f>
        <v>45596</v>
      </c>
      <c r="BD5" s="45">
        <f ca="1">Timing!BD5</f>
        <v>45626</v>
      </c>
      <c r="BE5" s="45">
        <f ca="1">Timing!BE5</f>
        <v>45657</v>
      </c>
      <c r="BF5" s="45">
        <f ca="1">Timing!BF5</f>
        <v>45688</v>
      </c>
      <c r="BG5" s="45">
        <f ca="1">Timing!BG5</f>
        <v>45716</v>
      </c>
      <c r="BH5" s="45">
        <f ca="1">Timing!BH5</f>
        <v>45747</v>
      </c>
      <c r="BI5" s="45">
        <f ca="1">Timing!BI5</f>
        <v>45777</v>
      </c>
      <c r="BJ5" s="45">
        <f ca="1">Timing!BJ5</f>
        <v>45808</v>
      </c>
      <c r="BK5" s="45">
        <f ca="1">Timing!BK5</f>
        <v>45838</v>
      </c>
      <c r="BL5" s="45">
        <f ca="1">Timing!BL5</f>
        <v>45869</v>
      </c>
      <c r="BM5" s="45">
        <f ca="1">Timing!BM5</f>
        <v>45900</v>
      </c>
      <c r="BN5" s="45">
        <f ca="1">Timing!BN5</f>
        <v>45930</v>
      </c>
      <c r="BO5" s="45">
        <f ca="1">Timing!BO5</f>
        <v>45961</v>
      </c>
      <c r="BP5" s="45">
        <f ca="1">Timing!BP5</f>
        <v>45991</v>
      </c>
      <c r="BQ5" s="45">
        <f ca="1">Timing!BQ5</f>
        <v>46022</v>
      </c>
      <c r="BR5" s="63"/>
    </row>
    <row r="6" spans="1:70" hidden="1" outlineLevel="2" x14ac:dyDescent="0.2">
      <c r="A6" s="63"/>
      <c r="B6" s="63"/>
      <c r="C6" s="63" t="str">
        <f>Timing!C6</f>
        <v>Start Date</v>
      </c>
      <c r="D6" s="63"/>
      <c r="E6" s="63"/>
      <c r="F6" s="63"/>
      <c r="G6" s="63"/>
      <c r="H6" s="63"/>
      <c r="I6" s="63"/>
      <c r="J6" s="44">
        <f ca="1">Timing!J6</f>
        <v>44197</v>
      </c>
      <c r="K6" s="44">
        <f ca="1">Timing!K6</f>
        <v>44228</v>
      </c>
      <c r="L6" s="44">
        <f ca="1">Timing!L6</f>
        <v>44256</v>
      </c>
      <c r="M6" s="44">
        <f ca="1">Timing!M6</f>
        <v>44287</v>
      </c>
      <c r="N6" s="44">
        <f ca="1">Timing!N6</f>
        <v>44317</v>
      </c>
      <c r="O6" s="44">
        <f ca="1">Timing!O6</f>
        <v>44348</v>
      </c>
      <c r="P6" s="44">
        <f ca="1">Timing!P6</f>
        <v>44378</v>
      </c>
      <c r="Q6" s="44">
        <f ca="1">Timing!Q6</f>
        <v>44409</v>
      </c>
      <c r="R6" s="44">
        <f ca="1">Timing!R6</f>
        <v>44440</v>
      </c>
      <c r="S6" s="44">
        <f ca="1">Timing!S6</f>
        <v>44470</v>
      </c>
      <c r="T6" s="44">
        <f ca="1">Timing!T6</f>
        <v>44501</v>
      </c>
      <c r="U6" s="44">
        <f ca="1">Timing!U6</f>
        <v>44531</v>
      </c>
      <c r="V6" s="44">
        <f ca="1">Timing!V6</f>
        <v>44562</v>
      </c>
      <c r="W6" s="44">
        <f ca="1">Timing!W6</f>
        <v>44593</v>
      </c>
      <c r="X6" s="44">
        <f ca="1">Timing!X6</f>
        <v>44621</v>
      </c>
      <c r="Y6" s="44">
        <f ca="1">Timing!Y6</f>
        <v>44652</v>
      </c>
      <c r="Z6" s="44">
        <f ca="1">Timing!Z6</f>
        <v>44682</v>
      </c>
      <c r="AA6" s="44">
        <f ca="1">Timing!AA6</f>
        <v>44713</v>
      </c>
      <c r="AB6" s="44">
        <f ca="1">Timing!AB6</f>
        <v>44743</v>
      </c>
      <c r="AC6" s="44">
        <f ca="1">Timing!AC6</f>
        <v>44774</v>
      </c>
      <c r="AD6" s="44">
        <f ca="1">Timing!AD6</f>
        <v>44805</v>
      </c>
      <c r="AE6" s="44">
        <f ca="1">Timing!AE6</f>
        <v>44835</v>
      </c>
      <c r="AF6" s="44">
        <f ca="1">Timing!AF6</f>
        <v>44866</v>
      </c>
      <c r="AG6" s="44">
        <f ca="1">Timing!AG6</f>
        <v>44896</v>
      </c>
      <c r="AH6" s="44">
        <f ca="1">Timing!AH6</f>
        <v>44927</v>
      </c>
      <c r="AI6" s="44">
        <f ca="1">Timing!AI6</f>
        <v>44958</v>
      </c>
      <c r="AJ6" s="44">
        <f ca="1">Timing!AJ6</f>
        <v>44986</v>
      </c>
      <c r="AK6" s="44">
        <f ca="1">Timing!AK6</f>
        <v>45017</v>
      </c>
      <c r="AL6" s="44">
        <f ca="1">Timing!AL6</f>
        <v>45047</v>
      </c>
      <c r="AM6" s="44">
        <f ca="1">Timing!AM6</f>
        <v>45078</v>
      </c>
      <c r="AN6" s="44">
        <f ca="1">Timing!AN6</f>
        <v>45108</v>
      </c>
      <c r="AO6" s="44">
        <f ca="1">Timing!AO6</f>
        <v>45139</v>
      </c>
      <c r="AP6" s="44">
        <f ca="1">Timing!AP6</f>
        <v>45170</v>
      </c>
      <c r="AQ6" s="44">
        <f ca="1">Timing!AQ6</f>
        <v>45200</v>
      </c>
      <c r="AR6" s="44">
        <f ca="1">Timing!AR6</f>
        <v>45231</v>
      </c>
      <c r="AS6" s="44">
        <f ca="1">Timing!AS6</f>
        <v>45261</v>
      </c>
      <c r="AT6" s="44">
        <f ca="1">Timing!AT6</f>
        <v>45292</v>
      </c>
      <c r="AU6" s="44">
        <f ca="1">Timing!AU6</f>
        <v>45323</v>
      </c>
      <c r="AV6" s="44">
        <f ca="1">Timing!AV6</f>
        <v>45352</v>
      </c>
      <c r="AW6" s="44">
        <f ca="1">Timing!AW6</f>
        <v>45383</v>
      </c>
      <c r="AX6" s="44">
        <f ca="1">Timing!AX6</f>
        <v>45413</v>
      </c>
      <c r="AY6" s="44">
        <f ca="1">Timing!AY6</f>
        <v>45444</v>
      </c>
      <c r="AZ6" s="44">
        <f ca="1">Timing!AZ6</f>
        <v>45474</v>
      </c>
      <c r="BA6" s="44">
        <f ca="1">Timing!BA6</f>
        <v>45505</v>
      </c>
      <c r="BB6" s="44">
        <f ca="1">Timing!BB6</f>
        <v>45536</v>
      </c>
      <c r="BC6" s="44">
        <f ca="1">Timing!BC6</f>
        <v>45566</v>
      </c>
      <c r="BD6" s="44">
        <f ca="1">Timing!BD6</f>
        <v>45597</v>
      </c>
      <c r="BE6" s="44">
        <f ca="1">Timing!BE6</f>
        <v>45627</v>
      </c>
      <c r="BF6" s="44">
        <f ca="1">Timing!BF6</f>
        <v>45658</v>
      </c>
      <c r="BG6" s="44">
        <f ca="1">Timing!BG6</f>
        <v>45689</v>
      </c>
      <c r="BH6" s="44">
        <f ca="1">Timing!BH6</f>
        <v>45717</v>
      </c>
      <c r="BI6" s="44">
        <f ca="1">Timing!BI6</f>
        <v>45748</v>
      </c>
      <c r="BJ6" s="44">
        <f ca="1">Timing!BJ6</f>
        <v>45778</v>
      </c>
      <c r="BK6" s="44">
        <f ca="1">Timing!BK6</f>
        <v>45809</v>
      </c>
      <c r="BL6" s="44">
        <f ca="1">Timing!BL6</f>
        <v>45839</v>
      </c>
      <c r="BM6" s="44">
        <f ca="1">Timing!BM6</f>
        <v>45870</v>
      </c>
      <c r="BN6" s="44">
        <f ca="1">Timing!BN6</f>
        <v>45901</v>
      </c>
      <c r="BO6" s="44">
        <f ca="1">Timing!BO6</f>
        <v>45931</v>
      </c>
      <c r="BP6" s="44">
        <f ca="1">Timing!BP6</f>
        <v>45962</v>
      </c>
      <c r="BQ6" s="44">
        <f ca="1">Timing!BQ6</f>
        <v>45992</v>
      </c>
      <c r="BR6" s="63"/>
    </row>
    <row r="7" spans="1:70" hidden="1" outlineLevel="2" x14ac:dyDescent="0.2">
      <c r="A7" s="63"/>
      <c r="B7" s="63"/>
      <c r="C7" s="63" t="str">
        <f>Timing!C7</f>
        <v>End Date</v>
      </c>
      <c r="D7" s="63"/>
      <c r="E7" s="63"/>
      <c r="F7" s="63"/>
      <c r="G7" s="63"/>
      <c r="H7" s="63"/>
      <c r="I7" s="63"/>
      <c r="J7" s="44">
        <f ca="1">Timing!J7</f>
        <v>44227</v>
      </c>
      <c r="K7" s="44">
        <f ca="1">Timing!K7</f>
        <v>44255</v>
      </c>
      <c r="L7" s="44">
        <f ca="1">Timing!L7</f>
        <v>44286</v>
      </c>
      <c r="M7" s="44">
        <f ca="1">Timing!M7</f>
        <v>44316</v>
      </c>
      <c r="N7" s="44">
        <f ca="1">Timing!N7</f>
        <v>44347</v>
      </c>
      <c r="O7" s="44">
        <f ca="1">Timing!O7</f>
        <v>44377</v>
      </c>
      <c r="P7" s="44">
        <f ca="1">Timing!P7</f>
        <v>44408</v>
      </c>
      <c r="Q7" s="44">
        <f ca="1">Timing!Q7</f>
        <v>44439</v>
      </c>
      <c r="R7" s="44">
        <f ca="1">Timing!R7</f>
        <v>44469</v>
      </c>
      <c r="S7" s="44">
        <f ca="1">Timing!S7</f>
        <v>44500</v>
      </c>
      <c r="T7" s="44">
        <f ca="1">Timing!T7</f>
        <v>44530</v>
      </c>
      <c r="U7" s="44">
        <f ca="1">Timing!U7</f>
        <v>44561</v>
      </c>
      <c r="V7" s="44">
        <f ca="1">Timing!V7</f>
        <v>44592</v>
      </c>
      <c r="W7" s="44">
        <f ca="1">Timing!W7</f>
        <v>44620</v>
      </c>
      <c r="X7" s="44">
        <f ca="1">Timing!X7</f>
        <v>44651</v>
      </c>
      <c r="Y7" s="44">
        <f ca="1">Timing!Y7</f>
        <v>44681</v>
      </c>
      <c r="Z7" s="44">
        <f ca="1">Timing!Z7</f>
        <v>44712</v>
      </c>
      <c r="AA7" s="44">
        <f ca="1">Timing!AA7</f>
        <v>44742</v>
      </c>
      <c r="AB7" s="44">
        <f ca="1">Timing!AB7</f>
        <v>44773</v>
      </c>
      <c r="AC7" s="44">
        <f ca="1">Timing!AC7</f>
        <v>44804</v>
      </c>
      <c r="AD7" s="44">
        <f ca="1">Timing!AD7</f>
        <v>44834</v>
      </c>
      <c r="AE7" s="44">
        <f ca="1">Timing!AE7</f>
        <v>44865</v>
      </c>
      <c r="AF7" s="44">
        <f ca="1">Timing!AF7</f>
        <v>44895</v>
      </c>
      <c r="AG7" s="44">
        <f ca="1">Timing!AG7</f>
        <v>44926</v>
      </c>
      <c r="AH7" s="44">
        <f ca="1">Timing!AH7</f>
        <v>44957</v>
      </c>
      <c r="AI7" s="44">
        <f ca="1">Timing!AI7</f>
        <v>44985</v>
      </c>
      <c r="AJ7" s="44">
        <f ca="1">Timing!AJ7</f>
        <v>45016</v>
      </c>
      <c r="AK7" s="44">
        <f ca="1">Timing!AK7</f>
        <v>45046</v>
      </c>
      <c r="AL7" s="44">
        <f ca="1">Timing!AL7</f>
        <v>45077</v>
      </c>
      <c r="AM7" s="44">
        <f ca="1">Timing!AM7</f>
        <v>45107</v>
      </c>
      <c r="AN7" s="44">
        <f ca="1">Timing!AN7</f>
        <v>45138</v>
      </c>
      <c r="AO7" s="44">
        <f ca="1">Timing!AO7</f>
        <v>45169</v>
      </c>
      <c r="AP7" s="44">
        <f ca="1">Timing!AP7</f>
        <v>45199</v>
      </c>
      <c r="AQ7" s="44">
        <f ca="1">Timing!AQ7</f>
        <v>45230</v>
      </c>
      <c r="AR7" s="44">
        <f ca="1">Timing!AR7</f>
        <v>45260</v>
      </c>
      <c r="AS7" s="44">
        <f ca="1">Timing!AS7</f>
        <v>45291</v>
      </c>
      <c r="AT7" s="44">
        <f ca="1">Timing!AT7</f>
        <v>45322</v>
      </c>
      <c r="AU7" s="44">
        <f ca="1">Timing!AU7</f>
        <v>45351</v>
      </c>
      <c r="AV7" s="44">
        <f ca="1">Timing!AV7</f>
        <v>45382</v>
      </c>
      <c r="AW7" s="44">
        <f ca="1">Timing!AW7</f>
        <v>45412</v>
      </c>
      <c r="AX7" s="44">
        <f ca="1">Timing!AX7</f>
        <v>45443</v>
      </c>
      <c r="AY7" s="44">
        <f ca="1">Timing!AY7</f>
        <v>45473</v>
      </c>
      <c r="AZ7" s="44">
        <f ca="1">Timing!AZ7</f>
        <v>45504</v>
      </c>
      <c r="BA7" s="44">
        <f ca="1">Timing!BA7</f>
        <v>45535</v>
      </c>
      <c r="BB7" s="44">
        <f ca="1">Timing!BB7</f>
        <v>45565</v>
      </c>
      <c r="BC7" s="44">
        <f ca="1">Timing!BC7</f>
        <v>45596</v>
      </c>
      <c r="BD7" s="44">
        <f ca="1">Timing!BD7</f>
        <v>45626</v>
      </c>
      <c r="BE7" s="44">
        <f ca="1">Timing!BE7</f>
        <v>45657</v>
      </c>
      <c r="BF7" s="44">
        <f ca="1">Timing!BF7</f>
        <v>45688</v>
      </c>
      <c r="BG7" s="44">
        <f ca="1">Timing!BG7</f>
        <v>45716</v>
      </c>
      <c r="BH7" s="44">
        <f ca="1">Timing!BH7</f>
        <v>45747</v>
      </c>
      <c r="BI7" s="44">
        <f ca="1">Timing!BI7</f>
        <v>45777</v>
      </c>
      <c r="BJ7" s="44">
        <f ca="1">Timing!BJ7</f>
        <v>45808</v>
      </c>
      <c r="BK7" s="44">
        <f ca="1">Timing!BK7</f>
        <v>45838</v>
      </c>
      <c r="BL7" s="44">
        <f ca="1">Timing!BL7</f>
        <v>45869</v>
      </c>
      <c r="BM7" s="44">
        <f ca="1">Timing!BM7</f>
        <v>45900</v>
      </c>
      <c r="BN7" s="44">
        <f ca="1">Timing!BN7</f>
        <v>45930</v>
      </c>
      <c r="BO7" s="44">
        <f ca="1">Timing!BO7</f>
        <v>45961</v>
      </c>
      <c r="BP7" s="44">
        <f ca="1">Timing!BP7</f>
        <v>45991</v>
      </c>
      <c r="BQ7" s="44">
        <f ca="1">Timing!BQ7</f>
        <v>46022</v>
      </c>
      <c r="BR7" s="63"/>
    </row>
    <row r="8" spans="1:70" hidden="1" outlineLevel="2" x14ac:dyDescent="0.2">
      <c r="A8" s="63"/>
      <c r="B8" s="63"/>
      <c r="C8" s="63" t="str">
        <f>Timing!C8</f>
        <v>Number of Days</v>
      </c>
      <c r="D8" s="63"/>
      <c r="E8" s="63"/>
      <c r="F8" s="63"/>
      <c r="G8" s="63"/>
      <c r="H8" s="63"/>
      <c r="I8" s="63"/>
      <c r="J8" s="39">
        <f ca="1">Timing!J8</f>
        <v>31</v>
      </c>
      <c r="K8" s="39">
        <f ca="1">Timing!K8</f>
        <v>28</v>
      </c>
      <c r="L8" s="39">
        <f ca="1">Timing!L8</f>
        <v>31</v>
      </c>
      <c r="M8" s="39">
        <f ca="1">Timing!M8</f>
        <v>30</v>
      </c>
      <c r="N8" s="39">
        <f ca="1">Timing!N8</f>
        <v>31</v>
      </c>
      <c r="O8" s="39">
        <f ca="1">Timing!O8</f>
        <v>30</v>
      </c>
      <c r="P8" s="39">
        <f ca="1">Timing!P8</f>
        <v>31</v>
      </c>
      <c r="Q8" s="39">
        <f ca="1">Timing!Q8</f>
        <v>31</v>
      </c>
      <c r="R8" s="39">
        <f ca="1">Timing!R8</f>
        <v>30</v>
      </c>
      <c r="S8" s="39">
        <f ca="1">Timing!S8</f>
        <v>31</v>
      </c>
      <c r="T8" s="39">
        <f ca="1">Timing!T8</f>
        <v>30</v>
      </c>
      <c r="U8" s="39">
        <f ca="1">Timing!U8</f>
        <v>31</v>
      </c>
      <c r="V8" s="39">
        <f ca="1">Timing!V8</f>
        <v>31</v>
      </c>
      <c r="W8" s="39">
        <f ca="1">Timing!W8</f>
        <v>28</v>
      </c>
      <c r="X8" s="39">
        <f ca="1">Timing!X8</f>
        <v>31</v>
      </c>
      <c r="Y8" s="39">
        <f ca="1">Timing!Y8</f>
        <v>30</v>
      </c>
      <c r="Z8" s="39">
        <f ca="1">Timing!Z8</f>
        <v>31</v>
      </c>
      <c r="AA8" s="39">
        <f ca="1">Timing!AA8</f>
        <v>30</v>
      </c>
      <c r="AB8" s="39">
        <f ca="1">Timing!AB8</f>
        <v>31</v>
      </c>
      <c r="AC8" s="39">
        <f ca="1">Timing!AC8</f>
        <v>31</v>
      </c>
      <c r="AD8" s="39">
        <f ca="1">Timing!AD8</f>
        <v>30</v>
      </c>
      <c r="AE8" s="39">
        <f ca="1">Timing!AE8</f>
        <v>31</v>
      </c>
      <c r="AF8" s="39">
        <f ca="1">Timing!AF8</f>
        <v>30</v>
      </c>
      <c r="AG8" s="39">
        <f ca="1">Timing!AG8</f>
        <v>31</v>
      </c>
      <c r="AH8" s="39">
        <f ca="1">Timing!AH8</f>
        <v>31</v>
      </c>
      <c r="AI8" s="39">
        <f ca="1">Timing!AI8</f>
        <v>28</v>
      </c>
      <c r="AJ8" s="39">
        <f ca="1">Timing!AJ8</f>
        <v>31</v>
      </c>
      <c r="AK8" s="39">
        <f ca="1">Timing!AK8</f>
        <v>30</v>
      </c>
      <c r="AL8" s="39">
        <f ca="1">Timing!AL8</f>
        <v>31</v>
      </c>
      <c r="AM8" s="39">
        <f ca="1">Timing!AM8</f>
        <v>30</v>
      </c>
      <c r="AN8" s="39">
        <f ca="1">Timing!AN8</f>
        <v>31</v>
      </c>
      <c r="AO8" s="39">
        <f ca="1">Timing!AO8</f>
        <v>31</v>
      </c>
      <c r="AP8" s="39">
        <f ca="1">Timing!AP8</f>
        <v>30</v>
      </c>
      <c r="AQ8" s="39">
        <f ca="1">Timing!AQ8</f>
        <v>31</v>
      </c>
      <c r="AR8" s="39">
        <f ca="1">Timing!AR8</f>
        <v>30</v>
      </c>
      <c r="AS8" s="39">
        <f ca="1">Timing!AS8</f>
        <v>31</v>
      </c>
      <c r="AT8" s="39">
        <f ca="1">Timing!AT8</f>
        <v>31</v>
      </c>
      <c r="AU8" s="39">
        <f ca="1">Timing!AU8</f>
        <v>29</v>
      </c>
      <c r="AV8" s="39">
        <f ca="1">Timing!AV8</f>
        <v>31</v>
      </c>
      <c r="AW8" s="39">
        <f ca="1">Timing!AW8</f>
        <v>30</v>
      </c>
      <c r="AX8" s="39">
        <f ca="1">Timing!AX8</f>
        <v>31</v>
      </c>
      <c r="AY8" s="39">
        <f ca="1">Timing!AY8</f>
        <v>30</v>
      </c>
      <c r="AZ8" s="39">
        <f ca="1">Timing!AZ8</f>
        <v>31</v>
      </c>
      <c r="BA8" s="39">
        <f ca="1">Timing!BA8</f>
        <v>31</v>
      </c>
      <c r="BB8" s="39">
        <f ca="1">Timing!BB8</f>
        <v>30</v>
      </c>
      <c r="BC8" s="39">
        <f ca="1">Timing!BC8</f>
        <v>31</v>
      </c>
      <c r="BD8" s="39">
        <f ca="1">Timing!BD8</f>
        <v>30</v>
      </c>
      <c r="BE8" s="39">
        <f ca="1">Timing!BE8</f>
        <v>31</v>
      </c>
      <c r="BF8" s="39">
        <f ca="1">Timing!BF8</f>
        <v>31</v>
      </c>
      <c r="BG8" s="39">
        <f ca="1">Timing!BG8</f>
        <v>28</v>
      </c>
      <c r="BH8" s="39">
        <f ca="1">Timing!BH8</f>
        <v>31</v>
      </c>
      <c r="BI8" s="39">
        <f ca="1">Timing!BI8</f>
        <v>30</v>
      </c>
      <c r="BJ8" s="39">
        <f ca="1">Timing!BJ8</f>
        <v>31</v>
      </c>
      <c r="BK8" s="39">
        <f ca="1">Timing!BK8</f>
        <v>30</v>
      </c>
      <c r="BL8" s="39">
        <f ca="1">Timing!BL8</f>
        <v>31</v>
      </c>
      <c r="BM8" s="39">
        <f ca="1">Timing!BM8</f>
        <v>31</v>
      </c>
      <c r="BN8" s="39">
        <f ca="1">Timing!BN8</f>
        <v>30</v>
      </c>
      <c r="BO8" s="39">
        <f ca="1">Timing!BO8</f>
        <v>31</v>
      </c>
      <c r="BP8" s="39">
        <f ca="1">Timing!BP8</f>
        <v>30</v>
      </c>
      <c r="BQ8" s="39">
        <f ca="1">Timing!BQ8</f>
        <v>31</v>
      </c>
      <c r="BR8" s="63"/>
    </row>
    <row r="9" spans="1:70" hidden="1" outlineLevel="2" x14ac:dyDescent="0.2">
      <c r="A9" s="63"/>
      <c r="B9" s="63"/>
      <c r="C9" s="63" t="str">
        <f>Timing!C9</f>
        <v>Counter</v>
      </c>
      <c r="D9" s="63"/>
      <c r="E9" s="63"/>
      <c r="F9" s="63"/>
      <c r="G9" s="63"/>
      <c r="H9" s="63"/>
      <c r="I9" s="65" t="s">
        <v>85</v>
      </c>
      <c r="J9" s="39">
        <f>Timing!J9</f>
        <v>1</v>
      </c>
      <c r="K9" s="39">
        <f>Timing!K9</f>
        <v>2</v>
      </c>
      <c r="L9" s="39">
        <f>Timing!L9</f>
        <v>3</v>
      </c>
      <c r="M9" s="39">
        <f>Timing!M9</f>
        <v>4</v>
      </c>
      <c r="N9" s="39">
        <f>Timing!N9</f>
        <v>5</v>
      </c>
      <c r="O9" s="39">
        <f>Timing!O9</f>
        <v>6</v>
      </c>
      <c r="P9" s="39">
        <f>Timing!P9</f>
        <v>7</v>
      </c>
      <c r="Q9" s="39">
        <f>Timing!Q9</f>
        <v>8</v>
      </c>
      <c r="R9" s="39">
        <f>Timing!R9</f>
        <v>9</v>
      </c>
      <c r="S9" s="39">
        <f>Timing!S9</f>
        <v>10</v>
      </c>
      <c r="T9" s="39">
        <f>Timing!T9</f>
        <v>11</v>
      </c>
      <c r="U9" s="39">
        <f>Timing!U9</f>
        <v>12</v>
      </c>
      <c r="V9" s="39">
        <f>Timing!V9</f>
        <v>13</v>
      </c>
      <c r="W9" s="39">
        <f>Timing!W9</f>
        <v>14</v>
      </c>
      <c r="X9" s="39">
        <f>Timing!X9</f>
        <v>15</v>
      </c>
      <c r="Y9" s="39">
        <f>Timing!Y9</f>
        <v>16</v>
      </c>
      <c r="Z9" s="39">
        <f>Timing!Z9</f>
        <v>17</v>
      </c>
      <c r="AA9" s="39">
        <f>Timing!AA9</f>
        <v>18</v>
      </c>
      <c r="AB9" s="39">
        <f>Timing!AB9</f>
        <v>19</v>
      </c>
      <c r="AC9" s="39">
        <f>Timing!AC9</f>
        <v>20</v>
      </c>
      <c r="AD9" s="39">
        <f>Timing!AD9</f>
        <v>21</v>
      </c>
      <c r="AE9" s="39">
        <f>Timing!AE9</f>
        <v>22</v>
      </c>
      <c r="AF9" s="39">
        <f>Timing!AF9</f>
        <v>23</v>
      </c>
      <c r="AG9" s="39">
        <f>Timing!AG9</f>
        <v>24</v>
      </c>
      <c r="AH9" s="39">
        <f>Timing!AH9</f>
        <v>25</v>
      </c>
      <c r="AI9" s="39">
        <f>Timing!AI9</f>
        <v>26</v>
      </c>
      <c r="AJ9" s="39">
        <f>Timing!AJ9</f>
        <v>27</v>
      </c>
      <c r="AK9" s="39">
        <f>Timing!AK9</f>
        <v>28</v>
      </c>
      <c r="AL9" s="39">
        <f>Timing!AL9</f>
        <v>29</v>
      </c>
      <c r="AM9" s="39">
        <f>Timing!AM9</f>
        <v>30</v>
      </c>
      <c r="AN9" s="39">
        <f>Timing!AN9</f>
        <v>31</v>
      </c>
      <c r="AO9" s="39">
        <f>Timing!AO9</f>
        <v>32</v>
      </c>
      <c r="AP9" s="39">
        <f>Timing!AP9</f>
        <v>33</v>
      </c>
      <c r="AQ9" s="39">
        <f>Timing!AQ9</f>
        <v>34</v>
      </c>
      <c r="AR9" s="39">
        <f>Timing!AR9</f>
        <v>35</v>
      </c>
      <c r="AS9" s="39">
        <f>Timing!AS9</f>
        <v>36</v>
      </c>
      <c r="AT9" s="39">
        <f>Timing!AT9</f>
        <v>37</v>
      </c>
      <c r="AU9" s="39">
        <f>Timing!AU9</f>
        <v>38</v>
      </c>
      <c r="AV9" s="39">
        <f>Timing!AV9</f>
        <v>39</v>
      </c>
      <c r="AW9" s="39">
        <f>Timing!AW9</f>
        <v>40</v>
      </c>
      <c r="AX9" s="39">
        <f>Timing!AX9</f>
        <v>41</v>
      </c>
      <c r="AY9" s="39">
        <f>Timing!AY9</f>
        <v>42</v>
      </c>
      <c r="AZ9" s="39">
        <f>Timing!AZ9</f>
        <v>43</v>
      </c>
      <c r="BA9" s="39">
        <f>Timing!BA9</f>
        <v>44</v>
      </c>
      <c r="BB9" s="39">
        <f>Timing!BB9</f>
        <v>45</v>
      </c>
      <c r="BC9" s="39">
        <f>Timing!BC9</f>
        <v>46</v>
      </c>
      <c r="BD9" s="39">
        <f>Timing!BD9</f>
        <v>47</v>
      </c>
      <c r="BE9" s="39">
        <f>Timing!BE9</f>
        <v>48</v>
      </c>
      <c r="BF9" s="39">
        <f>Timing!BF9</f>
        <v>49</v>
      </c>
      <c r="BG9" s="39">
        <f>Timing!BG9</f>
        <v>50</v>
      </c>
      <c r="BH9" s="39">
        <f>Timing!BH9</f>
        <v>51</v>
      </c>
      <c r="BI9" s="39">
        <f>Timing!BI9</f>
        <v>52</v>
      </c>
      <c r="BJ9" s="39">
        <f>Timing!BJ9</f>
        <v>53</v>
      </c>
      <c r="BK9" s="39">
        <f>Timing!BK9</f>
        <v>54</v>
      </c>
      <c r="BL9" s="39">
        <f>Timing!BL9</f>
        <v>55</v>
      </c>
      <c r="BM9" s="39">
        <f>Timing!BM9</f>
        <v>56</v>
      </c>
      <c r="BN9" s="39">
        <f>Timing!BN9</f>
        <v>57</v>
      </c>
      <c r="BO9" s="39">
        <f>Timing!BO9</f>
        <v>58</v>
      </c>
      <c r="BP9" s="39">
        <f>Timing!BP9</f>
        <v>59</v>
      </c>
      <c r="BQ9" s="39">
        <f>Timing!BQ9</f>
        <v>60</v>
      </c>
      <c r="BR9" s="63"/>
    </row>
    <row r="10" spans="1:70" x14ac:dyDescent="0.2">
      <c r="A10" s="62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</row>
    <row r="11" spans="1:70" ht="16.5" thickBot="1" x14ac:dyDescent="0.3">
      <c r="A11" s="63"/>
      <c r="B11" s="52">
        <f>MAX($B$10:$B10)+1</f>
        <v>1</v>
      </c>
      <c r="C11" s="47" t="s">
        <v>75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</row>
    <row r="12" spans="1:70" ht="12.75" outlineLevel="1" thickTop="1" x14ac:dyDescent="0.2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</row>
    <row r="13" spans="1:70" ht="16.5" outlineLevel="1" x14ac:dyDescent="0.25">
      <c r="A13" s="63"/>
      <c r="B13" s="63"/>
      <c r="C13" s="4" t="s">
        <v>86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</row>
    <row r="14" spans="1:70" outlineLevel="1" x14ac:dyDescent="0.2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</row>
    <row r="15" spans="1:70" ht="15" outlineLevel="1" x14ac:dyDescent="0.25">
      <c r="D15" s="5" t="s">
        <v>87</v>
      </c>
    </row>
    <row r="16" spans="1:70" outlineLevel="1" x14ac:dyDescent="0.2"/>
    <row r="17" spans="5:69" outlineLevel="1" x14ac:dyDescent="0.2">
      <c r="E17" s="28"/>
      <c r="F17" s="68" t="s">
        <v>92</v>
      </c>
      <c r="G17" s="64" t="s">
        <v>93</v>
      </c>
      <c r="H17" s="64" t="s">
        <v>94</v>
      </c>
    </row>
    <row r="18" spans="5:69" outlineLevel="1" x14ac:dyDescent="0.2">
      <c r="E18" s="27" t="s">
        <v>88</v>
      </c>
      <c r="F18" s="67">
        <v>12</v>
      </c>
      <c r="G18" s="69">
        <f>IF(OR($F18="None",$F18=""),"None",1)</f>
        <v>1</v>
      </c>
      <c r="H18" s="69">
        <f>IF(OR($F18="None",$F18=""),"None",MIN($F18,MAX(LU_Number_of_Periods)))</f>
        <v>12</v>
      </c>
      <c r="J18" s="70">
        <f ca="1">IF(AND(J$9&gt;=N($G18),J$9&lt;=N($H18)),J$7,"")</f>
        <v>44227</v>
      </c>
      <c r="K18" s="70">
        <f t="shared" ref="K18:BQ18" ca="1" si="0">IF(AND(K$9&gt;=N($G18),K$9&lt;=N($H18)),K$7,"")</f>
        <v>44255</v>
      </c>
      <c r="L18" s="70">
        <f t="shared" ca="1" si="0"/>
        <v>44286</v>
      </c>
      <c r="M18" s="70">
        <f t="shared" ca="1" si="0"/>
        <v>44316</v>
      </c>
      <c r="N18" s="70">
        <f t="shared" ca="1" si="0"/>
        <v>44347</v>
      </c>
      <c r="O18" s="70">
        <f t="shared" ca="1" si="0"/>
        <v>44377</v>
      </c>
      <c r="P18" s="70">
        <f t="shared" ca="1" si="0"/>
        <v>44408</v>
      </c>
      <c r="Q18" s="70">
        <f t="shared" ca="1" si="0"/>
        <v>44439</v>
      </c>
      <c r="R18" s="70">
        <f t="shared" ca="1" si="0"/>
        <v>44469</v>
      </c>
      <c r="S18" s="70">
        <f t="shared" ca="1" si="0"/>
        <v>44500</v>
      </c>
      <c r="T18" s="70">
        <f t="shared" ca="1" si="0"/>
        <v>44530</v>
      </c>
      <c r="U18" s="70">
        <f t="shared" ca="1" si="0"/>
        <v>44561</v>
      </c>
      <c r="V18" s="70" t="str">
        <f t="shared" si="0"/>
        <v/>
      </c>
      <c r="W18" s="70" t="str">
        <f t="shared" si="0"/>
        <v/>
      </c>
      <c r="X18" s="70" t="str">
        <f t="shared" si="0"/>
        <v/>
      </c>
      <c r="Y18" s="70" t="str">
        <f t="shared" si="0"/>
        <v/>
      </c>
      <c r="Z18" s="70" t="str">
        <f t="shared" si="0"/>
        <v/>
      </c>
      <c r="AA18" s="70" t="str">
        <f t="shared" si="0"/>
        <v/>
      </c>
      <c r="AB18" s="70" t="str">
        <f t="shared" si="0"/>
        <v/>
      </c>
      <c r="AC18" s="70" t="str">
        <f t="shared" si="0"/>
        <v/>
      </c>
      <c r="AD18" s="70" t="str">
        <f t="shared" si="0"/>
        <v/>
      </c>
      <c r="AE18" s="70" t="str">
        <f t="shared" si="0"/>
        <v/>
      </c>
      <c r="AF18" s="70" t="str">
        <f t="shared" si="0"/>
        <v/>
      </c>
      <c r="AG18" s="70" t="str">
        <f t="shared" si="0"/>
        <v/>
      </c>
      <c r="AH18" s="70" t="str">
        <f t="shared" si="0"/>
        <v/>
      </c>
      <c r="AI18" s="70" t="str">
        <f t="shared" si="0"/>
        <v/>
      </c>
      <c r="AJ18" s="70" t="str">
        <f t="shared" si="0"/>
        <v/>
      </c>
      <c r="AK18" s="70" t="str">
        <f t="shared" si="0"/>
        <v/>
      </c>
      <c r="AL18" s="70" t="str">
        <f t="shared" si="0"/>
        <v/>
      </c>
      <c r="AM18" s="70" t="str">
        <f t="shared" si="0"/>
        <v/>
      </c>
      <c r="AN18" s="70" t="str">
        <f t="shared" si="0"/>
        <v/>
      </c>
      <c r="AO18" s="70" t="str">
        <f t="shared" si="0"/>
        <v/>
      </c>
      <c r="AP18" s="70" t="str">
        <f t="shared" si="0"/>
        <v/>
      </c>
      <c r="AQ18" s="70" t="str">
        <f t="shared" si="0"/>
        <v/>
      </c>
      <c r="AR18" s="70" t="str">
        <f t="shared" si="0"/>
        <v/>
      </c>
      <c r="AS18" s="70" t="str">
        <f t="shared" si="0"/>
        <v/>
      </c>
      <c r="AT18" s="70" t="str">
        <f t="shared" si="0"/>
        <v/>
      </c>
      <c r="AU18" s="70" t="str">
        <f t="shared" si="0"/>
        <v/>
      </c>
      <c r="AV18" s="70" t="str">
        <f t="shared" si="0"/>
        <v/>
      </c>
      <c r="AW18" s="70" t="str">
        <f t="shared" si="0"/>
        <v/>
      </c>
      <c r="AX18" s="70" t="str">
        <f t="shared" si="0"/>
        <v/>
      </c>
      <c r="AY18" s="70" t="str">
        <f t="shared" si="0"/>
        <v/>
      </c>
      <c r="AZ18" s="70" t="str">
        <f t="shared" si="0"/>
        <v/>
      </c>
      <c r="BA18" s="70" t="str">
        <f t="shared" si="0"/>
        <v/>
      </c>
      <c r="BB18" s="70" t="str">
        <f t="shared" si="0"/>
        <v/>
      </c>
      <c r="BC18" s="70" t="str">
        <f t="shared" si="0"/>
        <v/>
      </c>
      <c r="BD18" s="70" t="str">
        <f t="shared" si="0"/>
        <v/>
      </c>
      <c r="BE18" s="70" t="str">
        <f t="shared" si="0"/>
        <v/>
      </c>
      <c r="BF18" s="70" t="str">
        <f t="shared" si="0"/>
        <v/>
      </c>
      <c r="BG18" s="70" t="str">
        <f t="shared" si="0"/>
        <v/>
      </c>
      <c r="BH18" s="70" t="str">
        <f t="shared" si="0"/>
        <v/>
      </c>
      <c r="BI18" s="70" t="str">
        <f t="shared" si="0"/>
        <v/>
      </c>
      <c r="BJ18" s="70" t="str">
        <f t="shared" si="0"/>
        <v/>
      </c>
      <c r="BK18" s="70" t="str">
        <f t="shared" si="0"/>
        <v/>
      </c>
      <c r="BL18" s="70" t="str">
        <f t="shared" si="0"/>
        <v/>
      </c>
      <c r="BM18" s="70" t="str">
        <f t="shared" si="0"/>
        <v/>
      </c>
      <c r="BN18" s="70" t="str">
        <f t="shared" si="0"/>
        <v/>
      </c>
      <c r="BO18" s="70" t="str">
        <f t="shared" si="0"/>
        <v/>
      </c>
      <c r="BP18" s="70" t="str">
        <f t="shared" si="0"/>
        <v/>
      </c>
      <c r="BQ18" s="70" t="str">
        <f t="shared" si="0"/>
        <v/>
      </c>
    </row>
    <row r="19" spans="5:69" outlineLevel="1" x14ac:dyDescent="0.2">
      <c r="E19" s="27" t="s">
        <v>89</v>
      </c>
      <c r="F19" s="67">
        <v>4</v>
      </c>
      <c r="G19" s="69">
        <f>IF(OR($F19="None",$F19="",$H18=MAX(LU_Number_of_Periods)),"None",MAX(H18)+1)</f>
        <v>13</v>
      </c>
      <c r="H19" s="69">
        <f>IF(OR($F19="None",$F19="",$H18=MAX(LU_Number_of_Periods)),"None",MIN($F19*Months_in_Quarter+$G19-1,MAX(LU_Number_of_Periods)))</f>
        <v>24</v>
      </c>
      <c r="J19" s="70" t="str">
        <f>IF(AND(J$9&gt;=N($G19),J$9&lt;=N($H19)),EOMONTH(J$7,Months_in_Quarter-MOD(J$9-MAX($H$18:$H18)-1,Months_in_Quarter)-1),"")</f>
        <v/>
      </c>
      <c r="K19" s="70" t="str">
        <f>IF(AND(K$9&gt;=N($G19),K$9&lt;=N($H19)),EOMONTH(K$7,Months_in_Quarter-MOD(K$9-MAX($H$18:$H18)-1,Months_in_Quarter)-1),"")</f>
        <v/>
      </c>
      <c r="L19" s="70" t="str">
        <f>IF(AND(L$9&gt;=N($G19),L$9&lt;=N($H19)),EOMONTH(L$7,Months_in_Quarter-MOD(L$9-MAX($H$18:$H18)-1,Months_in_Quarter)-1),"")</f>
        <v/>
      </c>
      <c r="M19" s="70" t="str">
        <f>IF(AND(M$9&gt;=N($G19),M$9&lt;=N($H19)),EOMONTH(M$7,Months_in_Quarter-MOD(M$9-MAX($H$18:$H18)-1,Months_in_Quarter)-1),"")</f>
        <v/>
      </c>
      <c r="N19" s="70" t="str">
        <f>IF(AND(N$9&gt;=N($G19),N$9&lt;=N($H19)),EOMONTH(N$7,Months_in_Quarter-MOD(N$9-MAX($H$18:$H18)-1,Months_in_Quarter)-1),"")</f>
        <v/>
      </c>
      <c r="O19" s="70" t="str">
        <f>IF(AND(O$9&gt;=N($G19),O$9&lt;=N($H19)),EOMONTH(O$7,Months_in_Quarter-MOD(O$9-MAX($H$18:$H18)-1,Months_in_Quarter)-1),"")</f>
        <v/>
      </c>
      <c r="P19" s="70" t="str">
        <f>IF(AND(P$9&gt;=N($G19),P$9&lt;=N($H19)),EOMONTH(P$7,Months_in_Quarter-MOD(P$9-MAX($H$18:$H18)-1,Months_in_Quarter)-1),"")</f>
        <v/>
      </c>
      <c r="Q19" s="70" t="str">
        <f>IF(AND(Q$9&gt;=N($G19),Q$9&lt;=N($H19)),EOMONTH(Q$7,Months_in_Quarter-MOD(Q$9-MAX($H$18:$H18)-1,Months_in_Quarter)-1),"")</f>
        <v/>
      </c>
      <c r="R19" s="70" t="str">
        <f>IF(AND(R$9&gt;=N($G19),R$9&lt;=N($H19)),EOMONTH(R$7,Months_in_Quarter-MOD(R$9-MAX($H$18:$H18)-1,Months_in_Quarter)-1),"")</f>
        <v/>
      </c>
      <c r="S19" s="70" t="str">
        <f>IF(AND(S$9&gt;=N($G19),S$9&lt;=N($H19)),EOMONTH(S$7,Months_in_Quarter-MOD(S$9-MAX($H$18:$H18)-1,Months_in_Quarter)-1),"")</f>
        <v/>
      </c>
      <c r="T19" s="70" t="str">
        <f>IF(AND(T$9&gt;=N($G19),T$9&lt;=N($H19)),EOMONTH(T$7,Months_in_Quarter-MOD(T$9-MAX($H$18:$H18)-1,Months_in_Quarter)-1),"")</f>
        <v/>
      </c>
      <c r="U19" s="70" t="str">
        <f>IF(AND(U$9&gt;=N($G19),U$9&lt;=N($H19)),EOMONTH(U$7,Months_in_Quarter-MOD(U$9-MAX($H$18:$H18)-1,Months_in_Quarter)-1),"")</f>
        <v/>
      </c>
      <c r="V19" s="70">
        <f ca="1">IF(AND(V$9&gt;=N($G19),V$9&lt;=N($H19)),EOMONTH(V$7,Months_in_Quarter-MOD(V$9-MAX($H$18:$H18)-1,Months_in_Quarter)-1),"")</f>
        <v>44651</v>
      </c>
      <c r="W19" s="70">
        <f ca="1">IF(AND(W$9&gt;=N($G19),W$9&lt;=N($H19)),EOMONTH(W$7,Months_in_Quarter-MOD(W$9-MAX($H$18:$H18)-1,Months_in_Quarter)-1),"")</f>
        <v>44651</v>
      </c>
      <c r="X19" s="70">
        <f ca="1">IF(AND(X$9&gt;=N($G19),X$9&lt;=N($H19)),EOMONTH(X$7,Months_in_Quarter-MOD(X$9-MAX($H$18:$H18)-1,Months_in_Quarter)-1),"")</f>
        <v>44651</v>
      </c>
      <c r="Y19" s="70">
        <f ca="1">IF(AND(Y$9&gt;=N($G19),Y$9&lt;=N($H19)),EOMONTH(Y$7,Months_in_Quarter-MOD(Y$9-MAX($H$18:$H18)-1,Months_in_Quarter)-1),"")</f>
        <v>44742</v>
      </c>
      <c r="Z19" s="70">
        <f ca="1">IF(AND(Z$9&gt;=N($G19),Z$9&lt;=N($H19)),EOMONTH(Z$7,Months_in_Quarter-MOD(Z$9-MAX($H$18:$H18)-1,Months_in_Quarter)-1),"")</f>
        <v>44742</v>
      </c>
      <c r="AA19" s="70">
        <f ca="1">IF(AND(AA$9&gt;=N($G19),AA$9&lt;=N($H19)),EOMONTH(AA$7,Months_in_Quarter-MOD(AA$9-MAX($H$18:$H18)-1,Months_in_Quarter)-1),"")</f>
        <v>44742</v>
      </c>
      <c r="AB19" s="70">
        <f ca="1">IF(AND(AB$9&gt;=N($G19),AB$9&lt;=N($H19)),EOMONTH(AB$7,Months_in_Quarter-MOD(AB$9-MAX($H$18:$H18)-1,Months_in_Quarter)-1),"")</f>
        <v>44834</v>
      </c>
      <c r="AC19" s="70">
        <f ca="1">IF(AND(AC$9&gt;=N($G19),AC$9&lt;=N($H19)),EOMONTH(AC$7,Months_in_Quarter-MOD(AC$9-MAX($H$18:$H18)-1,Months_in_Quarter)-1),"")</f>
        <v>44834</v>
      </c>
      <c r="AD19" s="70">
        <f ca="1">IF(AND(AD$9&gt;=N($G19),AD$9&lt;=N($H19)),EOMONTH(AD$7,Months_in_Quarter-MOD(AD$9-MAX($H$18:$H18)-1,Months_in_Quarter)-1),"")</f>
        <v>44834</v>
      </c>
      <c r="AE19" s="70">
        <f ca="1">IF(AND(AE$9&gt;=N($G19),AE$9&lt;=N($H19)),EOMONTH(AE$7,Months_in_Quarter-MOD(AE$9-MAX($H$18:$H18)-1,Months_in_Quarter)-1),"")</f>
        <v>44926</v>
      </c>
      <c r="AF19" s="70">
        <f ca="1">IF(AND(AF$9&gt;=N($G19),AF$9&lt;=N($H19)),EOMONTH(AF$7,Months_in_Quarter-MOD(AF$9-MAX($H$18:$H18)-1,Months_in_Quarter)-1),"")</f>
        <v>44926</v>
      </c>
      <c r="AG19" s="70">
        <f ca="1">IF(AND(AG$9&gt;=N($G19),AG$9&lt;=N($H19)),EOMONTH(AG$7,Months_in_Quarter-MOD(AG$9-MAX($H$18:$H18)-1,Months_in_Quarter)-1),"")</f>
        <v>44926</v>
      </c>
      <c r="AH19" s="70" t="str">
        <f>IF(AND(AH$9&gt;=N($G19),AH$9&lt;=N($H19)),EOMONTH(AH$7,Months_in_Quarter-MOD(AH$9-MAX($H$18:$H18)-1,Months_in_Quarter)-1),"")</f>
        <v/>
      </c>
      <c r="AI19" s="70" t="str">
        <f>IF(AND(AI$9&gt;=N($G19),AI$9&lt;=N($H19)),EOMONTH(AI$7,Months_in_Quarter-MOD(AI$9-MAX($H$18:$H18)-1,Months_in_Quarter)-1),"")</f>
        <v/>
      </c>
      <c r="AJ19" s="70" t="str">
        <f>IF(AND(AJ$9&gt;=N($G19),AJ$9&lt;=N($H19)),EOMONTH(AJ$7,Months_in_Quarter-MOD(AJ$9-MAX($H$18:$H18)-1,Months_in_Quarter)-1),"")</f>
        <v/>
      </c>
      <c r="AK19" s="70" t="str">
        <f>IF(AND(AK$9&gt;=N($G19),AK$9&lt;=N($H19)),EOMONTH(AK$7,Months_in_Quarter-MOD(AK$9-MAX($H$18:$H18)-1,Months_in_Quarter)-1),"")</f>
        <v/>
      </c>
      <c r="AL19" s="70" t="str">
        <f>IF(AND(AL$9&gt;=N($G19),AL$9&lt;=N($H19)),EOMONTH(AL$7,Months_in_Quarter-MOD(AL$9-MAX($H$18:$H18)-1,Months_in_Quarter)-1),"")</f>
        <v/>
      </c>
      <c r="AM19" s="70" t="str">
        <f>IF(AND(AM$9&gt;=N($G19),AM$9&lt;=N($H19)),EOMONTH(AM$7,Months_in_Quarter-MOD(AM$9-MAX($H$18:$H18)-1,Months_in_Quarter)-1),"")</f>
        <v/>
      </c>
      <c r="AN19" s="70" t="str">
        <f>IF(AND(AN$9&gt;=N($G19),AN$9&lt;=N($H19)),EOMONTH(AN$7,Months_in_Quarter-MOD(AN$9-MAX($H$18:$H18)-1,Months_in_Quarter)-1),"")</f>
        <v/>
      </c>
      <c r="AO19" s="70" t="str">
        <f>IF(AND(AO$9&gt;=N($G19),AO$9&lt;=N($H19)),EOMONTH(AO$7,Months_in_Quarter-MOD(AO$9-MAX($H$18:$H18)-1,Months_in_Quarter)-1),"")</f>
        <v/>
      </c>
      <c r="AP19" s="70" t="str">
        <f>IF(AND(AP$9&gt;=N($G19),AP$9&lt;=N($H19)),EOMONTH(AP$7,Months_in_Quarter-MOD(AP$9-MAX($H$18:$H18)-1,Months_in_Quarter)-1),"")</f>
        <v/>
      </c>
      <c r="AQ19" s="70" t="str">
        <f>IF(AND(AQ$9&gt;=N($G19),AQ$9&lt;=N($H19)),EOMONTH(AQ$7,Months_in_Quarter-MOD(AQ$9-MAX($H$18:$H18)-1,Months_in_Quarter)-1),"")</f>
        <v/>
      </c>
      <c r="AR19" s="70" t="str">
        <f>IF(AND(AR$9&gt;=N($G19),AR$9&lt;=N($H19)),EOMONTH(AR$7,Months_in_Quarter-MOD(AR$9-MAX($H$18:$H18)-1,Months_in_Quarter)-1),"")</f>
        <v/>
      </c>
      <c r="AS19" s="70" t="str">
        <f>IF(AND(AS$9&gt;=N($G19),AS$9&lt;=N($H19)),EOMONTH(AS$7,Months_in_Quarter-MOD(AS$9-MAX($H$18:$H18)-1,Months_in_Quarter)-1),"")</f>
        <v/>
      </c>
      <c r="AT19" s="70" t="str">
        <f>IF(AND(AT$9&gt;=N($G19),AT$9&lt;=N($H19)),EOMONTH(AT$7,Months_in_Quarter-MOD(AT$9-MAX($H$18:$H18)-1,Months_in_Quarter)-1),"")</f>
        <v/>
      </c>
      <c r="AU19" s="70" t="str">
        <f>IF(AND(AU$9&gt;=N($G19),AU$9&lt;=N($H19)),EOMONTH(AU$7,Months_in_Quarter-MOD(AU$9-MAX($H$18:$H18)-1,Months_in_Quarter)-1),"")</f>
        <v/>
      </c>
      <c r="AV19" s="70" t="str">
        <f>IF(AND(AV$9&gt;=N($G19),AV$9&lt;=N($H19)),EOMONTH(AV$7,Months_in_Quarter-MOD(AV$9-MAX($H$18:$H18)-1,Months_in_Quarter)-1),"")</f>
        <v/>
      </c>
      <c r="AW19" s="70" t="str">
        <f>IF(AND(AW$9&gt;=N($G19),AW$9&lt;=N($H19)),EOMONTH(AW$7,Months_in_Quarter-MOD(AW$9-MAX($H$18:$H18)-1,Months_in_Quarter)-1),"")</f>
        <v/>
      </c>
      <c r="AX19" s="70" t="str">
        <f>IF(AND(AX$9&gt;=N($G19),AX$9&lt;=N($H19)),EOMONTH(AX$7,Months_in_Quarter-MOD(AX$9-MAX($H$18:$H18)-1,Months_in_Quarter)-1),"")</f>
        <v/>
      </c>
      <c r="AY19" s="70" t="str">
        <f>IF(AND(AY$9&gt;=N($G19),AY$9&lt;=N($H19)),EOMONTH(AY$7,Months_in_Quarter-MOD(AY$9-MAX($H$18:$H18)-1,Months_in_Quarter)-1),"")</f>
        <v/>
      </c>
      <c r="AZ19" s="70" t="str">
        <f>IF(AND(AZ$9&gt;=N($G19),AZ$9&lt;=N($H19)),EOMONTH(AZ$7,Months_in_Quarter-MOD(AZ$9-MAX($H$18:$H18)-1,Months_in_Quarter)-1),"")</f>
        <v/>
      </c>
      <c r="BA19" s="70" t="str">
        <f>IF(AND(BA$9&gt;=N($G19),BA$9&lt;=N($H19)),EOMONTH(BA$7,Months_in_Quarter-MOD(BA$9-MAX($H$18:$H18)-1,Months_in_Quarter)-1),"")</f>
        <v/>
      </c>
      <c r="BB19" s="70" t="str">
        <f>IF(AND(BB$9&gt;=N($G19),BB$9&lt;=N($H19)),EOMONTH(BB$7,Months_in_Quarter-MOD(BB$9-MAX($H$18:$H18)-1,Months_in_Quarter)-1),"")</f>
        <v/>
      </c>
      <c r="BC19" s="70" t="str">
        <f>IF(AND(BC$9&gt;=N($G19),BC$9&lt;=N($H19)),EOMONTH(BC$7,Months_in_Quarter-MOD(BC$9-MAX($H$18:$H18)-1,Months_in_Quarter)-1),"")</f>
        <v/>
      </c>
      <c r="BD19" s="70" t="str">
        <f>IF(AND(BD$9&gt;=N($G19),BD$9&lt;=N($H19)),EOMONTH(BD$7,Months_in_Quarter-MOD(BD$9-MAX($H$18:$H18)-1,Months_in_Quarter)-1),"")</f>
        <v/>
      </c>
      <c r="BE19" s="70" t="str">
        <f>IF(AND(BE$9&gt;=N($G19),BE$9&lt;=N($H19)),EOMONTH(BE$7,Months_in_Quarter-MOD(BE$9-MAX($H$18:$H18)-1,Months_in_Quarter)-1),"")</f>
        <v/>
      </c>
      <c r="BF19" s="70" t="str">
        <f>IF(AND(BF$9&gt;=N($G19),BF$9&lt;=N($H19)),EOMONTH(BF$7,Months_in_Quarter-MOD(BF$9-MAX($H$18:$H18)-1,Months_in_Quarter)-1),"")</f>
        <v/>
      </c>
      <c r="BG19" s="70" t="str">
        <f>IF(AND(BG$9&gt;=N($G19),BG$9&lt;=N($H19)),EOMONTH(BG$7,Months_in_Quarter-MOD(BG$9-MAX($H$18:$H18)-1,Months_in_Quarter)-1),"")</f>
        <v/>
      </c>
      <c r="BH19" s="70" t="str">
        <f>IF(AND(BH$9&gt;=N($G19),BH$9&lt;=N($H19)),EOMONTH(BH$7,Months_in_Quarter-MOD(BH$9-MAX($H$18:$H18)-1,Months_in_Quarter)-1),"")</f>
        <v/>
      </c>
      <c r="BI19" s="70" t="str">
        <f>IF(AND(BI$9&gt;=N($G19),BI$9&lt;=N($H19)),EOMONTH(BI$7,Months_in_Quarter-MOD(BI$9-MAX($H$18:$H18)-1,Months_in_Quarter)-1),"")</f>
        <v/>
      </c>
      <c r="BJ19" s="70" t="str">
        <f>IF(AND(BJ$9&gt;=N($G19),BJ$9&lt;=N($H19)),EOMONTH(BJ$7,Months_in_Quarter-MOD(BJ$9-MAX($H$18:$H18)-1,Months_in_Quarter)-1),"")</f>
        <v/>
      </c>
      <c r="BK19" s="70" t="str">
        <f>IF(AND(BK$9&gt;=N($G19),BK$9&lt;=N($H19)),EOMONTH(BK$7,Months_in_Quarter-MOD(BK$9-MAX($H$18:$H18)-1,Months_in_Quarter)-1),"")</f>
        <v/>
      </c>
      <c r="BL19" s="70" t="str">
        <f>IF(AND(BL$9&gt;=N($G19),BL$9&lt;=N($H19)),EOMONTH(BL$7,Months_in_Quarter-MOD(BL$9-MAX($H$18:$H18)-1,Months_in_Quarter)-1),"")</f>
        <v/>
      </c>
      <c r="BM19" s="70" t="str">
        <f>IF(AND(BM$9&gt;=N($G19),BM$9&lt;=N($H19)),EOMONTH(BM$7,Months_in_Quarter-MOD(BM$9-MAX($H$18:$H18)-1,Months_in_Quarter)-1),"")</f>
        <v/>
      </c>
      <c r="BN19" s="70" t="str">
        <f>IF(AND(BN$9&gt;=N($G19),BN$9&lt;=N($H19)),EOMONTH(BN$7,Months_in_Quarter-MOD(BN$9-MAX($H$18:$H18)-1,Months_in_Quarter)-1),"")</f>
        <v/>
      </c>
      <c r="BO19" s="70" t="str">
        <f>IF(AND(BO$9&gt;=N($G19),BO$9&lt;=N($H19)),EOMONTH(BO$7,Months_in_Quarter-MOD(BO$9-MAX($H$18:$H18)-1,Months_in_Quarter)-1),"")</f>
        <v/>
      </c>
      <c r="BP19" s="70" t="str">
        <f>IF(AND(BP$9&gt;=N($G19),BP$9&lt;=N($H19)),EOMONTH(BP$7,Months_in_Quarter-MOD(BP$9-MAX($H$18:$H18)-1,Months_in_Quarter)-1),"")</f>
        <v/>
      </c>
      <c r="BQ19" s="70" t="str">
        <f>IF(AND(BQ$9&gt;=N($G19),BQ$9&lt;=N($H19)),EOMONTH(BQ$7,Months_in_Quarter-MOD(BQ$9-MAX($H$18:$H18)-1,Months_in_Quarter)-1),"")</f>
        <v/>
      </c>
    </row>
    <row r="20" spans="5:69" outlineLevel="1" x14ac:dyDescent="0.2">
      <c r="E20" s="27" t="s">
        <v>90</v>
      </c>
      <c r="F20" s="67">
        <v>2</v>
      </c>
      <c r="G20" s="69">
        <f>IF(OR($F20="None",$F20="",MAX($H$18:$H19)=MAX(LU_Number_of_Periods)),"None",MAX($H$18:$H19)+1)</f>
        <v>25</v>
      </c>
      <c r="H20" s="69">
        <f>IF(OR($F20="None",$F20="",MAX($H$18:$H19)=MAX(LU_Number_of_Periods)),"None",MIN($F20*Months_in_Half_Yr+$G20-1,MAX(LU_Number_of_Periods)))</f>
        <v>36</v>
      </c>
      <c r="J20" s="70" t="str">
        <f>IF(AND(J$9&gt;=N($G20),J$9&lt;=N($H20)),EOMONTH(J$7,Months_in_Half_Yr-MOD(J$9-MAX($H$18:$H19)-1,Months_in_Half_Yr)-1),"")</f>
        <v/>
      </c>
      <c r="K20" s="70" t="str">
        <f>IF(AND(K$9&gt;=N($G20),K$9&lt;=N($H20)),EOMONTH(K$7,Months_in_Half_Yr-MOD(K$9-MAX($H$18:$H19)-1,Months_in_Half_Yr)-1),"")</f>
        <v/>
      </c>
      <c r="L20" s="70" t="str">
        <f>IF(AND(L$9&gt;=N($G20),L$9&lt;=N($H20)),EOMONTH(L$7,Months_in_Half_Yr-MOD(L$9-MAX($H$18:$H19)-1,Months_in_Half_Yr)-1),"")</f>
        <v/>
      </c>
      <c r="M20" s="70" t="str">
        <f>IF(AND(M$9&gt;=N($G20),M$9&lt;=N($H20)),EOMONTH(M$7,Months_in_Half_Yr-MOD(M$9-MAX($H$18:$H19)-1,Months_in_Half_Yr)-1),"")</f>
        <v/>
      </c>
      <c r="N20" s="70" t="str">
        <f>IF(AND(N$9&gt;=N($G20),N$9&lt;=N($H20)),EOMONTH(N$7,Months_in_Half_Yr-MOD(N$9-MAX($H$18:$H19)-1,Months_in_Half_Yr)-1),"")</f>
        <v/>
      </c>
      <c r="O20" s="70" t="str">
        <f>IF(AND(O$9&gt;=N($G20),O$9&lt;=N($H20)),EOMONTH(O$7,Months_in_Half_Yr-MOD(O$9-MAX($H$18:$H19)-1,Months_in_Half_Yr)-1),"")</f>
        <v/>
      </c>
      <c r="P20" s="70" t="str">
        <f>IF(AND(P$9&gt;=N($G20),P$9&lt;=N($H20)),EOMONTH(P$7,Months_in_Half_Yr-MOD(P$9-MAX($H$18:$H19)-1,Months_in_Half_Yr)-1),"")</f>
        <v/>
      </c>
      <c r="Q20" s="70" t="str">
        <f>IF(AND(Q$9&gt;=N($G20),Q$9&lt;=N($H20)),EOMONTH(Q$7,Months_in_Half_Yr-MOD(Q$9-MAX($H$18:$H19)-1,Months_in_Half_Yr)-1),"")</f>
        <v/>
      </c>
      <c r="R20" s="70" t="str">
        <f>IF(AND(R$9&gt;=N($G20),R$9&lt;=N($H20)),EOMONTH(R$7,Months_in_Half_Yr-MOD(R$9-MAX($H$18:$H19)-1,Months_in_Half_Yr)-1),"")</f>
        <v/>
      </c>
      <c r="S20" s="70" t="str">
        <f>IF(AND(S$9&gt;=N($G20),S$9&lt;=N($H20)),EOMONTH(S$7,Months_in_Half_Yr-MOD(S$9-MAX($H$18:$H19)-1,Months_in_Half_Yr)-1),"")</f>
        <v/>
      </c>
      <c r="T20" s="70" t="str">
        <f>IF(AND(T$9&gt;=N($G20),T$9&lt;=N($H20)),EOMONTH(T$7,Months_in_Half_Yr-MOD(T$9-MAX($H$18:$H19)-1,Months_in_Half_Yr)-1),"")</f>
        <v/>
      </c>
      <c r="U20" s="70" t="str">
        <f>IF(AND(U$9&gt;=N($G20),U$9&lt;=N($H20)),EOMONTH(U$7,Months_in_Half_Yr-MOD(U$9-MAX($H$18:$H19)-1,Months_in_Half_Yr)-1),"")</f>
        <v/>
      </c>
      <c r="V20" s="70" t="str">
        <f>IF(AND(V$9&gt;=N($G20),V$9&lt;=N($H20)),EOMONTH(V$7,Months_in_Half_Yr-MOD(V$9-MAX($H$18:$H19)-1,Months_in_Half_Yr)-1),"")</f>
        <v/>
      </c>
      <c r="W20" s="70" t="str">
        <f>IF(AND(W$9&gt;=N($G20),W$9&lt;=N($H20)),EOMONTH(W$7,Months_in_Half_Yr-MOD(W$9-MAX($H$18:$H19)-1,Months_in_Half_Yr)-1),"")</f>
        <v/>
      </c>
      <c r="X20" s="70" t="str">
        <f>IF(AND(X$9&gt;=N($G20),X$9&lt;=N($H20)),EOMONTH(X$7,Months_in_Half_Yr-MOD(X$9-MAX($H$18:$H19)-1,Months_in_Half_Yr)-1),"")</f>
        <v/>
      </c>
      <c r="Y20" s="70" t="str">
        <f>IF(AND(Y$9&gt;=N($G20),Y$9&lt;=N($H20)),EOMONTH(Y$7,Months_in_Half_Yr-MOD(Y$9-MAX($H$18:$H19)-1,Months_in_Half_Yr)-1),"")</f>
        <v/>
      </c>
      <c r="Z20" s="70" t="str">
        <f>IF(AND(Z$9&gt;=N($G20),Z$9&lt;=N($H20)),EOMONTH(Z$7,Months_in_Half_Yr-MOD(Z$9-MAX($H$18:$H19)-1,Months_in_Half_Yr)-1),"")</f>
        <v/>
      </c>
      <c r="AA20" s="70" t="str">
        <f>IF(AND(AA$9&gt;=N($G20),AA$9&lt;=N($H20)),EOMONTH(AA$7,Months_in_Half_Yr-MOD(AA$9-MAX($H$18:$H19)-1,Months_in_Half_Yr)-1),"")</f>
        <v/>
      </c>
      <c r="AB20" s="70" t="str">
        <f>IF(AND(AB$9&gt;=N($G20),AB$9&lt;=N($H20)),EOMONTH(AB$7,Months_in_Half_Yr-MOD(AB$9-MAX($H$18:$H19)-1,Months_in_Half_Yr)-1),"")</f>
        <v/>
      </c>
      <c r="AC20" s="70" t="str">
        <f>IF(AND(AC$9&gt;=N($G20),AC$9&lt;=N($H20)),EOMONTH(AC$7,Months_in_Half_Yr-MOD(AC$9-MAX($H$18:$H19)-1,Months_in_Half_Yr)-1),"")</f>
        <v/>
      </c>
      <c r="AD20" s="70" t="str">
        <f>IF(AND(AD$9&gt;=N($G20),AD$9&lt;=N($H20)),EOMONTH(AD$7,Months_in_Half_Yr-MOD(AD$9-MAX($H$18:$H19)-1,Months_in_Half_Yr)-1),"")</f>
        <v/>
      </c>
      <c r="AE20" s="70" t="str">
        <f>IF(AND(AE$9&gt;=N($G20),AE$9&lt;=N($H20)),EOMONTH(AE$7,Months_in_Half_Yr-MOD(AE$9-MAX($H$18:$H19)-1,Months_in_Half_Yr)-1),"")</f>
        <v/>
      </c>
      <c r="AF20" s="70" t="str">
        <f>IF(AND(AF$9&gt;=N($G20),AF$9&lt;=N($H20)),EOMONTH(AF$7,Months_in_Half_Yr-MOD(AF$9-MAX($H$18:$H19)-1,Months_in_Half_Yr)-1),"")</f>
        <v/>
      </c>
      <c r="AG20" s="70" t="str">
        <f>IF(AND(AG$9&gt;=N($G20),AG$9&lt;=N($H20)),EOMONTH(AG$7,Months_in_Half_Yr-MOD(AG$9-MAX($H$18:$H19)-1,Months_in_Half_Yr)-1),"")</f>
        <v/>
      </c>
      <c r="AH20" s="70">
        <f ca="1">IF(AND(AH$9&gt;=N($G20),AH$9&lt;=N($H20)),EOMONTH(AH$7,Months_in_Half_Yr-MOD(AH$9-MAX($H$18:$H19)-1,Months_in_Half_Yr)-1),"")</f>
        <v>45107</v>
      </c>
      <c r="AI20" s="70">
        <f ca="1">IF(AND(AI$9&gt;=N($G20),AI$9&lt;=N($H20)),EOMONTH(AI$7,Months_in_Half_Yr-MOD(AI$9-MAX($H$18:$H19)-1,Months_in_Half_Yr)-1),"")</f>
        <v>45107</v>
      </c>
      <c r="AJ20" s="70">
        <f ca="1">IF(AND(AJ$9&gt;=N($G20),AJ$9&lt;=N($H20)),EOMONTH(AJ$7,Months_in_Half_Yr-MOD(AJ$9-MAX($H$18:$H19)-1,Months_in_Half_Yr)-1),"")</f>
        <v>45107</v>
      </c>
      <c r="AK20" s="70">
        <f ca="1">IF(AND(AK$9&gt;=N($G20),AK$9&lt;=N($H20)),EOMONTH(AK$7,Months_in_Half_Yr-MOD(AK$9-MAX($H$18:$H19)-1,Months_in_Half_Yr)-1),"")</f>
        <v>45107</v>
      </c>
      <c r="AL20" s="70">
        <f ca="1">IF(AND(AL$9&gt;=N($G20),AL$9&lt;=N($H20)),EOMONTH(AL$7,Months_in_Half_Yr-MOD(AL$9-MAX($H$18:$H19)-1,Months_in_Half_Yr)-1),"")</f>
        <v>45107</v>
      </c>
      <c r="AM20" s="70">
        <f ca="1">IF(AND(AM$9&gt;=N($G20),AM$9&lt;=N($H20)),EOMONTH(AM$7,Months_in_Half_Yr-MOD(AM$9-MAX($H$18:$H19)-1,Months_in_Half_Yr)-1),"")</f>
        <v>45107</v>
      </c>
      <c r="AN20" s="70">
        <f ca="1">IF(AND(AN$9&gt;=N($G20),AN$9&lt;=N($H20)),EOMONTH(AN$7,Months_in_Half_Yr-MOD(AN$9-MAX($H$18:$H19)-1,Months_in_Half_Yr)-1),"")</f>
        <v>45291</v>
      </c>
      <c r="AO20" s="70">
        <f ca="1">IF(AND(AO$9&gt;=N($G20),AO$9&lt;=N($H20)),EOMONTH(AO$7,Months_in_Half_Yr-MOD(AO$9-MAX($H$18:$H19)-1,Months_in_Half_Yr)-1),"")</f>
        <v>45291</v>
      </c>
      <c r="AP20" s="70">
        <f ca="1">IF(AND(AP$9&gt;=N($G20),AP$9&lt;=N($H20)),EOMONTH(AP$7,Months_in_Half_Yr-MOD(AP$9-MAX($H$18:$H19)-1,Months_in_Half_Yr)-1),"")</f>
        <v>45291</v>
      </c>
      <c r="AQ20" s="70">
        <f ca="1">IF(AND(AQ$9&gt;=N($G20),AQ$9&lt;=N($H20)),EOMONTH(AQ$7,Months_in_Half_Yr-MOD(AQ$9-MAX($H$18:$H19)-1,Months_in_Half_Yr)-1),"")</f>
        <v>45291</v>
      </c>
      <c r="AR20" s="70">
        <f ca="1">IF(AND(AR$9&gt;=N($G20),AR$9&lt;=N($H20)),EOMONTH(AR$7,Months_in_Half_Yr-MOD(AR$9-MAX($H$18:$H19)-1,Months_in_Half_Yr)-1),"")</f>
        <v>45291</v>
      </c>
      <c r="AS20" s="70">
        <f ca="1">IF(AND(AS$9&gt;=N($G20),AS$9&lt;=N($H20)),EOMONTH(AS$7,Months_in_Half_Yr-MOD(AS$9-MAX($H$18:$H19)-1,Months_in_Half_Yr)-1),"")</f>
        <v>45291</v>
      </c>
      <c r="AT20" s="70" t="str">
        <f>IF(AND(AT$9&gt;=N($G20),AT$9&lt;=N($H20)),EOMONTH(AT$7,Months_in_Half_Yr-MOD(AT$9-MAX($H$18:$H19)-1,Months_in_Half_Yr)-1),"")</f>
        <v/>
      </c>
      <c r="AU20" s="70" t="str">
        <f>IF(AND(AU$9&gt;=N($G20),AU$9&lt;=N($H20)),EOMONTH(AU$7,Months_in_Half_Yr-MOD(AU$9-MAX($H$18:$H19)-1,Months_in_Half_Yr)-1),"")</f>
        <v/>
      </c>
      <c r="AV20" s="70" t="str">
        <f>IF(AND(AV$9&gt;=N($G20),AV$9&lt;=N($H20)),EOMONTH(AV$7,Months_in_Half_Yr-MOD(AV$9-MAX($H$18:$H19)-1,Months_in_Half_Yr)-1),"")</f>
        <v/>
      </c>
      <c r="AW20" s="70" t="str">
        <f>IF(AND(AW$9&gt;=N($G20),AW$9&lt;=N($H20)),EOMONTH(AW$7,Months_in_Half_Yr-MOD(AW$9-MAX($H$18:$H19)-1,Months_in_Half_Yr)-1),"")</f>
        <v/>
      </c>
      <c r="AX20" s="70" t="str">
        <f>IF(AND(AX$9&gt;=N($G20),AX$9&lt;=N($H20)),EOMONTH(AX$7,Months_in_Half_Yr-MOD(AX$9-MAX($H$18:$H19)-1,Months_in_Half_Yr)-1),"")</f>
        <v/>
      </c>
      <c r="AY20" s="70" t="str">
        <f>IF(AND(AY$9&gt;=N($G20),AY$9&lt;=N($H20)),EOMONTH(AY$7,Months_in_Half_Yr-MOD(AY$9-MAX($H$18:$H19)-1,Months_in_Half_Yr)-1),"")</f>
        <v/>
      </c>
      <c r="AZ20" s="70" t="str">
        <f>IF(AND(AZ$9&gt;=N($G20),AZ$9&lt;=N($H20)),EOMONTH(AZ$7,Months_in_Half_Yr-MOD(AZ$9-MAX($H$18:$H19)-1,Months_in_Half_Yr)-1),"")</f>
        <v/>
      </c>
      <c r="BA20" s="70" t="str">
        <f>IF(AND(BA$9&gt;=N($G20),BA$9&lt;=N($H20)),EOMONTH(BA$7,Months_in_Half_Yr-MOD(BA$9-MAX($H$18:$H19)-1,Months_in_Half_Yr)-1),"")</f>
        <v/>
      </c>
      <c r="BB20" s="70" t="str">
        <f>IF(AND(BB$9&gt;=N($G20),BB$9&lt;=N($H20)),EOMONTH(BB$7,Months_in_Half_Yr-MOD(BB$9-MAX($H$18:$H19)-1,Months_in_Half_Yr)-1),"")</f>
        <v/>
      </c>
      <c r="BC20" s="70" t="str">
        <f>IF(AND(BC$9&gt;=N($G20),BC$9&lt;=N($H20)),EOMONTH(BC$7,Months_in_Half_Yr-MOD(BC$9-MAX($H$18:$H19)-1,Months_in_Half_Yr)-1),"")</f>
        <v/>
      </c>
      <c r="BD20" s="70" t="str">
        <f>IF(AND(BD$9&gt;=N($G20),BD$9&lt;=N($H20)),EOMONTH(BD$7,Months_in_Half_Yr-MOD(BD$9-MAX($H$18:$H19)-1,Months_in_Half_Yr)-1),"")</f>
        <v/>
      </c>
      <c r="BE20" s="70" t="str">
        <f>IF(AND(BE$9&gt;=N($G20),BE$9&lt;=N($H20)),EOMONTH(BE$7,Months_in_Half_Yr-MOD(BE$9-MAX($H$18:$H19)-1,Months_in_Half_Yr)-1),"")</f>
        <v/>
      </c>
      <c r="BF20" s="70" t="str">
        <f>IF(AND(BF$9&gt;=N($G20),BF$9&lt;=N($H20)),EOMONTH(BF$7,Months_in_Half_Yr-MOD(BF$9-MAX($H$18:$H19)-1,Months_in_Half_Yr)-1),"")</f>
        <v/>
      </c>
      <c r="BG20" s="70" t="str">
        <f>IF(AND(BG$9&gt;=N($G20),BG$9&lt;=N($H20)),EOMONTH(BG$7,Months_in_Half_Yr-MOD(BG$9-MAX($H$18:$H19)-1,Months_in_Half_Yr)-1),"")</f>
        <v/>
      </c>
      <c r="BH20" s="70" t="str">
        <f>IF(AND(BH$9&gt;=N($G20),BH$9&lt;=N($H20)),EOMONTH(BH$7,Months_in_Half_Yr-MOD(BH$9-MAX($H$18:$H19)-1,Months_in_Half_Yr)-1),"")</f>
        <v/>
      </c>
      <c r="BI20" s="70" t="str">
        <f>IF(AND(BI$9&gt;=N($G20),BI$9&lt;=N($H20)),EOMONTH(BI$7,Months_in_Half_Yr-MOD(BI$9-MAX($H$18:$H19)-1,Months_in_Half_Yr)-1),"")</f>
        <v/>
      </c>
      <c r="BJ20" s="70" t="str">
        <f>IF(AND(BJ$9&gt;=N($G20),BJ$9&lt;=N($H20)),EOMONTH(BJ$7,Months_in_Half_Yr-MOD(BJ$9-MAX($H$18:$H19)-1,Months_in_Half_Yr)-1),"")</f>
        <v/>
      </c>
      <c r="BK20" s="70" t="str">
        <f>IF(AND(BK$9&gt;=N($G20),BK$9&lt;=N($H20)),EOMONTH(BK$7,Months_in_Half_Yr-MOD(BK$9-MAX($H$18:$H19)-1,Months_in_Half_Yr)-1),"")</f>
        <v/>
      </c>
      <c r="BL20" s="70" t="str">
        <f>IF(AND(BL$9&gt;=N($G20),BL$9&lt;=N($H20)),EOMONTH(BL$7,Months_in_Half_Yr-MOD(BL$9-MAX($H$18:$H19)-1,Months_in_Half_Yr)-1),"")</f>
        <v/>
      </c>
      <c r="BM20" s="70" t="str">
        <f>IF(AND(BM$9&gt;=N($G20),BM$9&lt;=N($H20)),EOMONTH(BM$7,Months_in_Half_Yr-MOD(BM$9-MAX($H$18:$H19)-1,Months_in_Half_Yr)-1),"")</f>
        <v/>
      </c>
      <c r="BN20" s="70" t="str">
        <f>IF(AND(BN$9&gt;=N($G20),BN$9&lt;=N($H20)),EOMONTH(BN$7,Months_in_Half_Yr-MOD(BN$9-MAX($H$18:$H19)-1,Months_in_Half_Yr)-1),"")</f>
        <v/>
      </c>
      <c r="BO20" s="70" t="str">
        <f>IF(AND(BO$9&gt;=N($G20),BO$9&lt;=N($H20)),EOMONTH(BO$7,Months_in_Half_Yr-MOD(BO$9-MAX($H$18:$H19)-1,Months_in_Half_Yr)-1),"")</f>
        <v/>
      </c>
      <c r="BP20" s="70" t="str">
        <f>IF(AND(BP$9&gt;=N($G20),BP$9&lt;=N($H20)),EOMONTH(BP$7,Months_in_Half_Yr-MOD(BP$9-MAX($H$18:$H19)-1,Months_in_Half_Yr)-1),"")</f>
        <v/>
      </c>
      <c r="BQ20" s="70" t="str">
        <f>IF(AND(BQ$9&gt;=N($G20),BQ$9&lt;=N($H20)),EOMONTH(BQ$7,Months_in_Half_Yr-MOD(BQ$9-MAX($H$18:$H19)-1,Months_in_Half_Yr)-1),"")</f>
        <v/>
      </c>
    </row>
    <row r="21" spans="5:69" outlineLevel="1" x14ac:dyDescent="0.2">
      <c r="E21" s="27" t="s">
        <v>91</v>
      </c>
      <c r="F21" s="69" t="s">
        <v>95</v>
      </c>
      <c r="G21" s="69">
        <f>IF(OR($F21="None",$F21="",MAX($H$18:$H20)=MAX(LU_Number_of_Periods)),"None",MAX($H$18:$H20)+1)</f>
        <v>37</v>
      </c>
      <c r="H21" s="69">
        <f>IF(OR($F21="None",$F21="",MAX($H$18:$H20)=MAX(LU_Number_of_Periods)),"None",MAX(LU_Number_of_Periods))</f>
        <v>60</v>
      </c>
      <c r="J21" s="70" t="str">
        <f>IF(AND(J$9&gt;=N($G21),J$9&lt;=N($H21)),EOMONTH(J$7,Months_in_Year-MOD(J$9-MAX($H$18:$H20)-1,Months_in_Year)-1),"")</f>
        <v/>
      </c>
      <c r="K21" s="70" t="str">
        <f>IF(AND(K$9&gt;=N($G21),K$9&lt;=N($H21)),EOMONTH(K$7,Months_in_Year-MOD(K$9-MAX($H$18:$H20)-1,Months_in_Year)-1),"")</f>
        <v/>
      </c>
      <c r="L21" s="70" t="str">
        <f>IF(AND(L$9&gt;=N($G21),L$9&lt;=N($H21)),EOMONTH(L$7,Months_in_Year-MOD(L$9-MAX($H$18:$H20)-1,Months_in_Year)-1),"")</f>
        <v/>
      </c>
      <c r="M21" s="70" t="str">
        <f>IF(AND(M$9&gt;=N($G21),M$9&lt;=N($H21)),EOMONTH(M$7,Months_in_Year-MOD(M$9-MAX($H$18:$H20)-1,Months_in_Year)-1),"")</f>
        <v/>
      </c>
      <c r="N21" s="70" t="str">
        <f>IF(AND(N$9&gt;=N($G21),N$9&lt;=N($H21)),EOMONTH(N$7,Months_in_Year-MOD(N$9-MAX($H$18:$H20)-1,Months_in_Year)-1),"")</f>
        <v/>
      </c>
      <c r="O21" s="70" t="str">
        <f>IF(AND(O$9&gt;=N($G21),O$9&lt;=N($H21)),EOMONTH(O$7,Months_in_Year-MOD(O$9-MAX($H$18:$H20)-1,Months_in_Year)-1),"")</f>
        <v/>
      </c>
      <c r="P21" s="70" t="str">
        <f>IF(AND(P$9&gt;=N($G21),P$9&lt;=N($H21)),EOMONTH(P$7,Months_in_Year-MOD(P$9-MAX($H$18:$H20)-1,Months_in_Year)-1),"")</f>
        <v/>
      </c>
      <c r="Q21" s="70" t="str">
        <f>IF(AND(Q$9&gt;=N($G21),Q$9&lt;=N($H21)),EOMONTH(Q$7,Months_in_Year-MOD(Q$9-MAX($H$18:$H20)-1,Months_in_Year)-1),"")</f>
        <v/>
      </c>
      <c r="R21" s="70" t="str">
        <f>IF(AND(R$9&gt;=N($G21),R$9&lt;=N($H21)),EOMONTH(R$7,Months_in_Year-MOD(R$9-MAX($H$18:$H20)-1,Months_in_Year)-1),"")</f>
        <v/>
      </c>
      <c r="S21" s="70" t="str">
        <f>IF(AND(S$9&gt;=N($G21),S$9&lt;=N($H21)),EOMONTH(S$7,Months_in_Year-MOD(S$9-MAX($H$18:$H20)-1,Months_in_Year)-1),"")</f>
        <v/>
      </c>
      <c r="T21" s="70" t="str">
        <f>IF(AND(T$9&gt;=N($G21),T$9&lt;=N($H21)),EOMONTH(T$7,Months_in_Year-MOD(T$9-MAX($H$18:$H20)-1,Months_in_Year)-1),"")</f>
        <v/>
      </c>
      <c r="U21" s="70" t="str">
        <f>IF(AND(U$9&gt;=N($G21),U$9&lt;=N($H21)),EOMONTH(U$7,Months_in_Year-MOD(U$9-MAX($H$18:$H20)-1,Months_in_Year)-1),"")</f>
        <v/>
      </c>
      <c r="V21" s="70" t="str">
        <f>IF(AND(V$9&gt;=N($G21),V$9&lt;=N($H21)),EOMONTH(V$7,Months_in_Year-MOD(V$9-MAX($H$18:$H20)-1,Months_in_Year)-1),"")</f>
        <v/>
      </c>
      <c r="W21" s="70" t="str">
        <f>IF(AND(W$9&gt;=N($G21),W$9&lt;=N($H21)),EOMONTH(W$7,Months_in_Year-MOD(W$9-MAX($H$18:$H20)-1,Months_in_Year)-1),"")</f>
        <v/>
      </c>
      <c r="X21" s="70" t="str">
        <f>IF(AND(X$9&gt;=N($G21),X$9&lt;=N($H21)),EOMONTH(X$7,Months_in_Year-MOD(X$9-MAX($H$18:$H20)-1,Months_in_Year)-1),"")</f>
        <v/>
      </c>
      <c r="Y21" s="70" t="str">
        <f>IF(AND(Y$9&gt;=N($G21),Y$9&lt;=N($H21)),EOMONTH(Y$7,Months_in_Year-MOD(Y$9-MAX($H$18:$H20)-1,Months_in_Year)-1),"")</f>
        <v/>
      </c>
      <c r="Z21" s="70" t="str">
        <f>IF(AND(Z$9&gt;=N($G21),Z$9&lt;=N($H21)),EOMONTH(Z$7,Months_in_Year-MOD(Z$9-MAX($H$18:$H20)-1,Months_in_Year)-1),"")</f>
        <v/>
      </c>
      <c r="AA21" s="70" t="str">
        <f>IF(AND(AA$9&gt;=N($G21),AA$9&lt;=N($H21)),EOMONTH(AA$7,Months_in_Year-MOD(AA$9-MAX($H$18:$H20)-1,Months_in_Year)-1),"")</f>
        <v/>
      </c>
      <c r="AB21" s="70" t="str">
        <f>IF(AND(AB$9&gt;=N($G21),AB$9&lt;=N($H21)),EOMONTH(AB$7,Months_in_Year-MOD(AB$9-MAX($H$18:$H20)-1,Months_in_Year)-1),"")</f>
        <v/>
      </c>
      <c r="AC21" s="70" t="str">
        <f>IF(AND(AC$9&gt;=N($G21),AC$9&lt;=N($H21)),EOMONTH(AC$7,Months_in_Year-MOD(AC$9-MAX($H$18:$H20)-1,Months_in_Year)-1),"")</f>
        <v/>
      </c>
      <c r="AD21" s="70" t="str">
        <f>IF(AND(AD$9&gt;=N($G21),AD$9&lt;=N($H21)),EOMONTH(AD$7,Months_in_Year-MOD(AD$9-MAX($H$18:$H20)-1,Months_in_Year)-1),"")</f>
        <v/>
      </c>
      <c r="AE21" s="70" t="str">
        <f>IF(AND(AE$9&gt;=N($G21),AE$9&lt;=N($H21)),EOMONTH(AE$7,Months_in_Year-MOD(AE$9-MAX($H$18:$H20)-1,Months_in_Year)-1),"")</f>
        <v/>
      </c>
      <c r="AF21" s="70" t="str">
        <f>IF(AND(AF$9&gt;=N($G21),AF$9&lt;=N($H21)),EOMONTH(AF$7,Months_in_Year-MOD(AF$9-MAX($H$18:$H20)-1,Months_in_Year)-1),"")</f>
        <v/>
      </c>
      <c r="AG21" s="70" t="str">
        <f>IF(AND(AG$9&gt;=N($G21),AG$9&lt;=N($H21)),EOMONTH(AG$7,Months_in_Year-MOD(AG$9-MAX($H$18:$H20)-1,Months_in_Year)-1),"")</f>
        <v/>
      </c>
      <c r="AH21" s="70" t="str">
        <f>IF(AND(AH$9&gt;=N($G21),AH$9&lt;=N($H21)),EOMONTH(AH$7,Months_in_Year-MOD(AH$9-MAX($H$18:$H20)-1,Months_in_Year)-1),"")</f>
        <v/>
      </c>
      <c r="AI21" s="70" t="str">
        <f>IF(AND(AI$9&gt;=N($G21),AI$9&lt;=N($H21)),EOMONTH(AI$7,Months_in_Year-MOD(AI$9-MAX($H$18:$H20)-1,Months_in_Year)-1),"")</f>
        <v/>
      </c>
      <c r="AJ21" s="70" t="str">
        <f>IF(AND(AJ$9&gt;=N($G21),AJ$9&lt;=N($H21)),EOMONTH(AJ$7,Months_in_Year-MOD(AJ$9-MAX($H$18:$H20)-1,Months_in_Year)-1),"")</f>
        <v/>
      </c>
      <c r="AK21" s="70" t="str">
        <f>IF(AND(AK$9&gt;=N($G21),AK$9&lt;=N($H21)),EOMONTH(AK$7,Months_in_Year-MOD(AK$9-MAX($H$18:$H20)-1,Months_in_Year)-1),"")</f>
        <v/>
      </c>
      <c r="AL21" s="70" t="str">
        <f>IF(AND(AL$9&gt;=N($G21),AL$9&lt;=N($H21)),EOMONTH(AL$7,Months_in_Year-MOD(AL$9-MAX($H$18:$H20)-1,Months_in_Year)-1),"")</f>
        <v/>
      </c>
      <c r="AM21" s="70" t="str">
        <f>IF(AND(AM$9&gt;=N($G21),AM$9&lt;=N($H21)),EOMONTH(AM$7,Months_in_Year-MOD(AM$9-MAX($H$18:$H20)-1,Months_in_Year)-1),"")</f>
        <v/>
      </c>
      <c r="AN21" s="70" t="str">
        <f>IF(AND(AN$9&gt;=N($G21),AN$9&lt;=N($H21)),EOMONTH(AN$7,Months_in_Year-MOD(AN$9-MAX($H$18:$H20)-1,Months_in_Year)-1),"")</f>
        <v/>
      </c>
      <c r="AO21" s="70" t="str">
        <f>IF(AND(AO$9&gt;=N($G21),AO$9&lt;=N($H21)),EOMONTH(AO$7,Months_in_Year-MOD(AO$9-MAX($H$18:$H20)-1,Months_in_Year)-1),"")</f>
        <v/>
      </c>
      <c r="AP21" s="70" t="str">
        <f>IF(AND(AP$9&gt;=N($G21),AP$9&lt;=N($H21)),EOMONTH(AP$7,Months_in_Year-MOD(AP$9-MAX($H$18:$H20)-1,Months_in_Year)-1),"")</f>
        <v/>
      </c>
      <c r="AQ21" s="70" t="str">
        <f>IF(AND(AQ$9&gt;=N($G21),AQ$9&lt;=N($H21)),EOMONTH(AQ$7,Months_in_Year-MOD(AQ$9-MAX($H$18:$H20)-1,Months_in_Year)-1),"")</f>
        <v/>
      </c>
      <c r="AR21" s="70" t="str">
        <f>IF(AND(AR$9&gt;=N($G21),AR$9&lt;=N($H21)),EOMONTH(AR$7,Months_in_Year-MOD(AR$9-MAX($H$18:$H20)-1,Months_in_Year)-1),"")</f>
        <v/>
      </c>
      <c r="AS21" s="70" t="str">
        <f>IF(AND(AS$9&gt;=N($G21),AS$9&lt;=N($H21)),EOMONTH(AS$7,Months_in_Year-MOD(AS$9-MAX($H$18:$H20)-1,Months_in_Year)-1),"")</f>
        <v/>
      </c>
      <c r="AT21" s="70">
        <f ca="1">IF(AND(AT$9&gt;=N($G21),AT$9&lt;=N($H21)),EOMONTH(AT$7,Months_in_Year-MOD(AT$9-MAX($H$18:$H20)-1,Months_in_Year)-1),"")</f>
        <v>45657</v>
      </c>
      <c r="AU21" s="70">
        <f ca="1">IF(AND(AU$9&gt;=N($G21),AU$9&lt;=N($H21)),EOMONTH(AU$7,Months_in_Year-MOD(AU$9-MAX($H$18:$H20)-1,Months_in_Year)-1),"")</f>
        <v>45657</v>
      </c>
      <c r="AV21" s="70">
        <f ca="1">IF(AND(AV$9&gt;=N($G21),AV$9&lt;=N($H21)),EOMONTH(AV$7,Months_in_Year-MOD(AV$9-MAX($H$18:$H20)-1,Months_in_Year)-1),"")</f>
        <v>45657</v>
      </c>
      <c r="AW21" s="70">
        <f ca="1">IF(AND(AW$9&gt;=N($G21),AW$9&lt;=N($H21)),EOMONTH(AW$7,Months_in_Year-MOD(AW$9-MAX($H$18:$H20)-1,Months_in_Year)-1),"")</f>
        <v>45657</v>
      </c>
      <c r="AX21" s="70">
        <f ca="1">IF(AND(AX$9&gt;=N($G21),AX$9&lt;=N($H21)),EOMONTH(AX$7,Months_in_Year-MOD(AX$9-MAX($H$18:$H20)-1,Months_in_Year)-1),"")</f>
        <v>45657</v>
      </c>
      <c r="AY21" s="70">
        <f ca="1">IF(AND(AY$9&gt;=N($G21),AY$9&lt;=N($H21)),EOMONTH(AY$7,Months_in_Year-MOD(AY$9-MAX($H$18:$H20)-1,Months_in_Year)-1),"")</f>
        <v>45657</v>
      </c>
      <c r="AZ21" s="70">
        <f ca="1">IF(AND(AZ$9&gt;=N($G21),AZ$9&lt;=N($H21)),EOMONTH(AZ$7,Months_in_Year-MOD(AZ$9-MAX($H$18:$H20)-1,Months_in_Year)-1),"")</f>
        <v>45657</v>
      </c>
      <c r="BA21" s="70">
        <f ca="1">IF(AND(BA$9&gt;=N($G21),BA$9&lt;=N($H21)),EOMONTH(BA$7,Months_in_Year-MOD(BA$9-MAX($H$18:$H20)-1,Months_in_Year)-1),"")</f>
        <v>45657</v>
      </c>
      <c r="BB21" s="70">
        <f ca="1">IF(AND(BB$9&gt;=N($G21),BB$9&lt;=N($H21)),EOMONTH(BB$7,Months_in_Year-MOD(BB$9-MAX($H$18:$H20)-1,Months_in_Year)-1),"")</f>
        <v>45657</v>
      </c>
      <c r="BC21" s="70">
        <f ca="1">IF(AND(BC$9&gt;=N($G21),BC$9&lt;=N($H21)),EOMONTH(BC$7,Months_in_Year-MOD(BC$9-MAX($H$18:$H20)-1,Months_in_Year)-1),"")</f>
        <v>45657</v>
      </c>
      <c r="BD21" s="70">
        <f ca="1">IF(AND(BD$9&gt;=N($G21),BD$9&lt;=N($H21)),EOMONTH(BD$7,Months_in_Year-MOD(BD$9-MAX($H$18:$H20)-1,Months_in_Year)-1),"")</f>
        <v>45657</v>
      </c>
      <c r="BE21" s="70">
        <f ca="1">IF(AND(BE$9&gt;=N($G21),BE$9&lt;=N($H21)),EOMONTH(BE$7,Months_in_Year-MOD(BE$9-MAX($H$18:$H20)-1,Months_in_Year)-1),"")</f>
        <v>45657</v>
      </c>
      <c r="BF21" s="70">
        <f ca="1">IF(AND(BF$9&gt;=N($G21),BF$9&lt;=N($H21)),EOMONTH(BF$7,Months_in_Year-MOD(BF$9-MAX($H$18:$H20)-1,Months_in_Year)-1),"")</f>
        <v>46022</v>
      </c>
      <c r="BG21" s="70">
        <f ca="1">IF(AND(BG$9&gt;=N($G21),BG$9&lt;=N($H21)),EOMONTH(BG$7,Months_in_Year-MOD(BG$9-MAX($H$18:$H20)-1,Months_in_Year)-1),"")</f>
        <v>46022</v>
      </c>
      <c r="BH21" s="70">
        <f ca="1">IF(AND(BH$9&gt;=N($G21),BH$9&lt;=N($H21)),EOMONTH(BH$7,Months_in_Year-MOD(BH$9-MAX($H$18:$H20)-1,Months_in_Year)-1),"")</f>
        <v>46022</v>
      </c>
      <c r="BI21" s="70">
        <f ca="1">IF(AND(BI$9&gt;=N($G21),BI$9&lt;=N($H21)),EOMONTH(BI$7,Months_in_Year-MOD(BI$9-MAX($H$18:$H20)-1,Months_in_Year)-1),"")</f>
        <v>46022</v>
      </c>
      <c r="BJ21" s="70">
        <f ca="1">IF(AND(BJ$9&gt;=N($G21),BJ$9&lt;=N($H21)),EOMONTH(BJ$7,Months_in_Year-MOD(BJ$9-MAX($H$18:$H20)-1,Months_in_Year)-1),"")</f>
        <v>46022</v>
      </c>
      <c r="BK21" s="70">
        <f ca="1">IF(AND(BK$9&gt;=N($G21),BK$9&lt;=N($H21)),EOMONTH(BK$7,Months_in_Year-MOD(BK$9-MAX($H$18:$H20)-1,Months_in_Year)-1),"")</f>
        <v>46022</v>
      </c>
      <c r="BL21" s="70">
        <f ca="1">IF(AND(BL$9&gt;=N($G21),BL$9&lt;=N($H21)),EOMONTH(BL$7,Months_in_Year-MOD(BL$9-MAX($H$18:$H20)-1,Months_in_Year)-1),"")</f>
        <v>46022</v>
      </c>
      <c r="BM21" s="70">
        <f ca="1">IF(AND(BM$9&gt;=N($G21),BM$9&lt;=N($H21)),EOMONTH(BM$7,Months_in_Year-MOD(BM$9-MAX($H$18:$H20)-1,Months_in_Year)-1),"")</f>
        <v>46022</v>
      </c>
      <c r="BN21" s="70">
        <f ca="1">IF(AND(BN$9&gt;=N($G21),BN$9&lt;=N($H21)),EOMONTH(BN$7,Months_in_Year-MOD(BN$9-MAX($H$18:$H20)-1,Months_in_Year)-1),"")</f>
        <v>46022</v>
      </c>
      <c r="BO21" s="70">
        <f ca="1">IF(AND(BO$9&gt;=N($G21),BO$9&lt;=N($H21)),EOMONTH(BO$7,Months_in_Year-MOD(BO$9-MAX($H$18:$H20)-1,Months_in_Year)-1),"")</f>
        <v>46022</v>
      </c>
      <c r="BP21" s="70">
        <f ca="1">IF(AND(BP$9&gt;=N($G21),BP$9&lt;=N($H21)),EOMONTH(BP$7,Months_in_Year-MOD(BP$9-MAX($H$18:$H20)-1,Months_in_Year)-1),"")</f>
        <v>46022</v>
      </c>
      <c r="BQ21" s="70">
        <f ca="1">IF(AND(BQ$9&gt;=N($G21),BQ$9&lt;=N($H21)),EOMONTH(BQ$7,Months_in_Year-MOD(BQ$9-MAX($H$18:$H20)-1,Months_in_Year)-1),"")</f>
        <v>46022</v>
      </c>
    </row>
    <row r="22" spans="5:69" outlineLevel="1" x14ac:dyDescent="0.2"/>
    <row r="23" spans="5:69" outlineLevel="1" x14ac:dyDescent="0.2">
      <c r="E23" s="71" t="s">
        <v>96</v>
      </c>
      <c r="J23" s="70" t="str">
        <f ca="1">INDEX($E$18:$E$21,MATCH(TRUE,INDEX(J$18:J$21&lt;&gt;"",),0))</f>
        <v>Monthly</v>
      </c>
      <c r="K23" s="70" t="str">
        <f t="shared" ref="K23:BQ23" ca="1" si="1">INDEX($E$18:$E$21,MATCH(TRUE,INDEX(K$18:K$21&lt;&gt;"",),0))</f>
        <v>Monthly</v>
      </c>
      <c r="L23" s="70" t="str">
        <f t="shared" ca="1" si="1"/>
        <v>Monthly</v>
      </c>
      <c r="M23" s="70" t="str">
        <f t="shared" ca="1" si="1"/>
        <v>Monthly</v>
      </c>
      <c r="N23" s="70" t="str">
        <f t="shared" ca="1" si="1"/>
        <v>Monthly</v>
      </c>
      <c r="O23" s="70" t="str">
        <f t="shared" ca="1" si="1"/>
        <v>Monthly</v>
      </c>
      <c r="P23" s="70" t="str">
        <f t="shared" ca="1" si="1"/>
        <v>Monthly</v>
      </c>
      <c r="Q23" s="70" t="str">
        <f t="shared" ca="1" si="1"/>
        <v>Monthly</v>
      </c>
      <c r="R23" s="70" t="str">
        <f t="shared" ca="1" si="1"/>
        <v>Monthly</v>
      </c>
      <c r="S23" s="70" t="str">
        <f t="shared" ca="1" si="1"/>
        <v>Monthly</v>
      </c>
      <c r="T23" s="70" t="str">
        <f t="shared" ca="1" si="1"/>
        <v>Monthly</v>
      </c>
      <c r="U23" s="70" t="str">
        <f t="shared" ca="1" si="1"/>
        <v>Monthly</v>
      </c>
      <c r="V23" s="70" t="str">
        <f t="shared" ca="1" si="1"/>
        <v>Quarterly</v>
      </c>
      <c r="W23" s="70" t="str">
        <f t="shared" ca="1" si="1"/>
        <v>Quarterly</v>
      </c>
      <c r="X23" s="70" t="str">
        <f t="shared" ca="1" si="1"/>
        <v>Quarterly</v>
      </c>
      <c r="Y23" s="70" t="str">
        <f t="shared" ca="1" si="1"/>
        <v>Quarterly</v>
      </c>
      <c r="Z23" s="70" t="str">
        <f t="shared" ca="1" si="1"/>
        <v>Quarterly</v>
      </c>
      <c r="AA23" s="70" t="str">
        <f t="shared" ca="1" si="1"/>
        <v>Quarterly</v>
      </c>
      <c r="AB23" s="70" t="str">
        <f t="shared" ca="1" si="1"/>
        <v>Quarterly</v>
      </c>
      <c r="AC23" s="70" t="str">
        <f t="shared" ca="1" si="1"/>
        <v>Quarterly</v>
      </c>
      <c r="AD23" s="70" t="str">
        <f t="shared" ca="1" si="1"/>
        <v>Quarterly</v>
      </c>
      <c r="AE23" s="70" t="str">
        <f t="shared" ca="1" si="1"/>
        <v>Quarterly</v>
      </c>
      <c r="AF23" s="70" t="str">
        <f t="shared" ca="1" si="1"/>
        <v>Quarterly</v>
      </c>
      <c r="AG23" s="70" t="str">
        <f t="shared" ca="1" si="1"/>
        <v>Quarterly</v>
      </c>
      <c r="AH23" s="70" t="str">
        <f t="shared" ca="1" si="1"/>
        <v>Half-Yearly</v>
      </c>
      <c r="AI23" s="70" t="str">
        <f t="shared" ca="1" si="1"/>
        <v>Half-Yearly</v>
      </c>
      <c r="AJ23" s="70" t="str">
        <f t="shared" ca="1" si="1"/>
        <v>Half-Yearly</v>
      </c>
      <c r="AK23" s="70" t="str">
        <f t="shared" ca="1" si="1"/>
        <v>Half-Yearly</v>
      </c>
      <c r="AL23" s="70" t="str">
        <f t="shared" ca="1" si="1"/>
        <v>Half-Yearly</v>
      </c>
      <c r="AM23" s="70" t="str">
        <f t="shared" ca="1" si="1"/>
        <v>Half-Yearly</v>
      </c>
      <c r="AN23" s="70" t="str">
        <f t="shared" ca="1" si="1"/>
        <v>Half-Yearly</v>
      </c>
      <c r="AO23" s="70" t="str">
        <f t="shared" ca="1" si="1"/>
        <v>Half-Yearly</v>
      </c>
      <c r="AP23" s="70" t="str">
        <f t="shared" ca="1" si="1"/>
        <v>Half-Yearly</v>
      </c>
      <c r="AQ23" s="70" t="str">
        <f t="shared" ca="1" si="1"/>
        <v>Half-Yearly</v>
      </c>
      <c r="AR23" s="70" t="str">
        <f t="shared" ca="1" si="1"/>
        <v>Half-Yearly</v>
      </c>
      <c r="AS23" s="70" t="str">
        <f t="shared" ca="1" si="1"/>
        <v>Half-Yearly</v>
      </c>
      <c r="AT23" s="70" t="str">
        <f t="shared" ca="1" si="1"/>
        <v>Annually</v>
      </c>
      <c r="AU23" s="70" t="str">
        <f t="shared" ca="1" si="1"/>
        <v>Annually</v>
      </c>
      <c r="AV23" s="70" t="str">
        <f t="shared" ca="1" si="1"/>
        <v>Annually</v>
      </c>
      <c r="AW23" s="70" t="str">
        <f t="shared" ca="1" si="1"/>
        <v>Annually</v>
      </c>
      <c r="AX23" s="70" t="str">
        <f t="shared" ca="1" si="1"/>
        <v>Annually</v>
      </c>
      <c r="AY23" s="70" t="str">
        <f t="shared" ca="1" si="1"/>
        <v>Annually</v>
      </c>
      <c r="AZ23" s="70" t="str">
        <f t="shared" ca="1" si="1"/>
        <v>Annually</v>
      </c>
      <c r="BA23" s="70" t="str">
        <f t="shared" ca="1" si="1"/>
        <v>Annually</v>
      </c>
      <c r="BB23" s="70" t="str">
        <f t="shared" ca="1" si="1"/>
        <v>Annually</v>
      </c>
      <c r="BC23" s="70" t="str">
        <f t="shared" ca="1" si="1"/>
        <v>Annually</v>
      </c>
      <c r="BD23" s="70" t="str">
        <f t="shared" ca="1" si="1"/>
        <v>Annually</v>
      </c>
      <c r="BE23" s="70" t="str">
        <f t="shared" ca="1" si="1"/>
        <v>Annually</v>
      </c>
      <c r="BF23" s="70" t="str">
        <f t="shared" ca="1" si="1"/>
        <v>Annually</v>
      </c>
      <c r="BG23" s="70" t="str">
        <f t="shared" ca="1" si="1"/>
        <v>Annually</v>
      </c>
      <c r="BH23" s="70" t="str">
        <f t="shared" ca="1" si="1"/>
        <v>Annually</v>
      </c>
      <c r="BI23" s="70" t="str">
        <f t="shared" ca="1" si="1"/>
        <v>Annually</v>
      </c>
      <c r="BJ23" s="70" t="str">
        <f t="shared" ca="1" si="1"/>
        <v>Annually</v>
      </c>
      <c r="BK23" s="70" t="str">
        <f t="shared" ca="1" si="1"/>
        <v>Annually</v>
      </c>
      <c r="BL23" s="70" t="str">
        <f t="shared" ca="1" si="1"/>
        <v>Annually</v>
      </c>
      <c r="BM23" s="70" t="str">
        <f t="shared" ca="1" si="1"/>
        <v>Annually</v>
      </c>
      <c r="BN23" s="70" t="str">
        <f t="shared" ca="1" si="1"/>
        <v>Annually</v>
      </c>
      <c r="BO23" s="70" t="str">
        <f t="shared" ca="1" si="1"/>
        <v>Annually</v>
      </c>
      <c r="BP23" s="70" t="str">
        <f t="shared" ca="1" si="1"/>
        <v>Annually</v>
      </c>
      <c r="BQ23" s="70" t="str">
        <f t="shared" ca="1" si="1"/>
        <v>Annually</v>
      </c>
    </row>
    <row r="24" spans="5:69" s="63" customFormat="1" outlineLevel="1" x14ac:dyDescent="0.2">
      <c r="E24" s="71" t="s">
        <v>99</v>
      </c>
      <c r="J24" s="70">
        <f ca="1">MAX(J$18:J$21)</f>
        <v>44227</v>
      </c>
      <c r="K24" s="70">
        <f t="shared" ref="K24:BQ24" ca="1" si="2">MAX(K$18:K$21)</f>
        <v>44255</v>
      </c>
      <c r="L24" s="70">
        <f t="shared" ca="1" si="2"/>
        <v>44286</v>
      </c>
      <c r="M24" s="70">
        <f t="shared" ca="1" si="2"/>
        <v>44316</v>
      </c>
      <c r="N24" s="70">
        <f t="shared" ca="1" si="2"/>
        <v>44347</v>
      </c>
      <c r="O24" s="70">
        <f t="shared" ca="1" si="2"/>
        <v>44377</v>
      </c>
      <c r="P24" s="70">
        <f t="shared" ca="1" si="2"/>
        <v>44408</v>
      </c>
      <c r="Q24" s="70">
        <f t="shared" ca="1" si="2"/>
        <v>44439</v>
      </c>
      <c r="R24" s="70">
        <f t="shared" ca="1" si="2"/>
        <v>44469</v>
      </c>
      <c r="S24" s="70">
        <f t="shared" ca="1" si="2"/>
        <v>44500</v>
      </c>
      <c r="T24" s="70">
        <f t="shared" ca="1" si="2"/>
        <v>44530</v>
      </c>
      <c r="U24" s="70">
        <f t="shared" ca="1" si="2"/>
        <v>44561</v>
      </c>
      <c r="V24" s="70">
        <f t="shared" ca="1" si="2"/>
        <v>44651</v>
      </c>
      <c r="W24" s="70">
        <f t="shared" ca="1" si="2"/>
        <v>44651</v>
      </c>
      <c r="X24" s="70">
        <f t="shared" ca="1" si="2"/>
        <v>44651</v>
      </c>
      <c r="Y24" s="70">
        <f t="shared" ca="1" si="2"/>
        <v>44742</v>
      </c>
      <c r="Z24" s="70">
        <f t="shared" ca="1" si="2"/>
        <v>44742</v>
      </c>
      <c r="AA24" s="70">
        <f t="shared" ca="1" si="2"/>
        <v>44742</v>
      </c>
      <c r="AB24" s="70">
        <f t="shared" ca="1" si="2"/>
        <v>44834</v>
      </c>
      <c r="AC24" s="70">
        <f t="shared" ca="1" si="2"/>
        <v>44834</v>
      </c>
      <c r="AD24" s="70">
        <f t="shared" ca="1" si="2"/>
        <v>44834</v>
      </c>
      <c r="AE24" s="70">
        <f t="shared" ca="1" si="2"/>
        <v>44926</v>
      </c>
      <c r="AF24" s="70">
        <f t="shared" ca="1" si="2"/>
        <v>44926</v>
      </c>
      <c r="AG24" s="70">
        <f t="shared" ca="1" si="2"/>
        <v>44926</v>
      </c>
      <c r="AH24" s="70">
        <f t="shared" ca="1" si="2"/>
        <v>45107</v>
      </c>
      <c r="AI24" s="70">
        <f t="shared" ca="1" si="2"/>
        <v>45107</v>
      </c>
      <c r="AJ24" s="70">
        <f t="shared" ca="1" si="2"/>
        <v>45107</v>
      </c>
      <c r="AK24" s="70">
        <f t="shared" ca="1" si="2"/>
        <v>45107</v>
      </c>
      <c r="AL24" s="70">
        <f t="shared" ca="1" si="2"/>
        <v>45107</v>
      </c>
      <c r="AM24" s="70">
        <f t="shared" ca="1" si="2"/>
        <v>45107</v>
      </c>
      <c r="AN24" s="70">
        <f t="shared" ca="1" si="2"/>
        <v>45291</v>
      </c>
      <c r="AO24" s="70">
        <f t="shared" ca="1" si="2"/>
        <v>45291</v>
      </c>
      <c r="AP24" s="70">
        <f t="shared" ca="1" si="2"/>
        <v>45291</v>
      </c>
      <c r="AQ24" s="70">
        <f t="shared" ca="1" si="2"/>
        <v>45291</v>
      </c>
      <c r="AR24" s="70">
        <f t="shared" ca="1" si="2"/>
        <v>45291</v>
      </c>
      <c r="AS24" s="70">
        <f t="shared" ca="1" si="2"/>
        <v>45291</v>
      </c>
      <c r="AT24" s="70">
        <f t="shared" ca="1" si="2"/>
        <v>45657</v>
      </c>
      <c r="AU24" s="70">
        <f t="shared" ca="1" si="2"/>
        <v>45657</v>
      </c>
      <c r="AV24" s="70">
        <f t="shared" ca="1" si="2"/>
        <v>45657</v>
      </c>
      <c r="AW24" s="70">
        <f t="shared" ca="1" si="2"/>
        <v>45657</v>
      </c>
      <c r="AX24" s="70">
        <f t="shared" ca="1" si="2"/>
        <v>45657</v>
      </c>
      <c r="AY24" s="70">
        <f t="shared" ca="1" si="2"/>
        <v>45657</v>
      </c>
      <c r="AZ24" s="70">
        <f t="shared" ca="1" si="2"/>
        <v>45657</v>
      </c>
      <c r="BA24" s="70">
        <f t="shared" ca="1" si="2"/>
        <v>45657</v>
      </c>
      <c r="BB24" s="70">
        <f t="shared" ca="1" si="2"/>
        <v>45657</v>
      </c>
      <c r="BC24" s="70">
        <f t="shared" ca="1" si="2"/>
        <v>45657</v>
      </c>
      <c r="BD24" s="70">
        <f t="shared" ca="1" si="2"/>
        <v>45657</v>
      </c>
      <c r="BE24" s="70">
        <f t="shared" ca="1" si="2"/>
        <v>45657</v>
      </c>
      <c r="BF24" s="70">
        <f t="shared" ca="1" si="2"/>
        <v>46022</v>
      </c>
      <c r="BG24" s="70">
        <f t="shared" ca="1" si="2"/>
        <v>46022</v>
      </c>
      <c r="BH24" s="70">
        <f t="shared" ca="1" si="2"/>
        <v>46022</v>
      </c>
      <c r="BI24" s="70">
        <f t="shared" ca="1" si="2"/>
        <v>46022</v>
      </c>
      <c r="BJ24" s="70">
        <f t="shared" ca="1" si="2"/>
        <v>46022</v>
      </c>
      <c r="BK24" s="70">
        <f t="shared" ca="1" si="2"/>
        <v>46022</v>
      </c>
      <c r="BL24" s="70">
        <f t="shared" ca="1" si="2"/>
        <v>46022</v>
      </c>
      <c r="BM24" s="70">
        <f t="shared" ca="1" si="2"/>
        <v>46022</v>
      </c>
      <c r="BN24" s="70">
        <f t="shared" ca="1" si="2"/>
        <v>46022</v>
      </c>
      <c r="BO24" s="70">
        <f t="shared" ca="1" si="2"/>
        <v>46022</v>
      </c>
      <c r="BP24" s="70">
        <f t="shared" ca="1" si="2"/>
        <v>46022</v>
      </c>
      <c r="BQ24" s="70">
        <f t="shared" ca="1" si="2"/>
        <v>46022</v>
      </c>
    </row>
    <row r="25" spans="5:69" s="63" customFormat="1" outlineLevel="1" x14ac:dyDescent="0.2">
      <c r="E25" s="71" t="s">
        <v>98</v>
      </c>
      <c r="J25" s="72">
        <f ca="1">I25+(COUNTIF($I$24:I$24,J$24)=0)*1</f>
        <v>1</v>
      </c>
      <c r="K25" s="72">
        <f ca="1">J25+(COUNTIF($I$24:J$24,K$24)=0)*1</f>
        <v>2</v>
      </c>
      <c r="L25" s="72">
        <f ca="1">K25+(COUNTIF($I$24:K$24,L$24)=0)*1</f>
        <v>3</v>
      </c>
      <c r="M25" s="72">
        <f ca="1">L25+(COUNTIF($I$24:L$24,M$24)=0)*1</f>
        <v>4</v>
      </c>
      <c r="N25" s="72">
        <f ca="1">M25+(COUNTIF($I$24:M$24,N$24)=0)*1</f>
        <v>5</v>
      </c>
      <c r="O25" s="72">
        <f ca="1">N25+(COUNTIF($I$24:N$24,O$24)=0)*1</f>
        <v>6</v>
      </c>
      <c r="P25" s="72">
        <f ca="1">O25+(COUNTIF($I$24:O$24,P$24)=0)*1</f>
        <v>7</v>
      </c>
      <c r="Q25" s="72">
        <f ca="1">P25+(COUNTIF($I$24:P$24,Q$24)=0)*1</f>
        <v>8</v>
      </c>
      <c r="R25" s="72">
        <f ca="1">Q25+(COUNTIF($I$24:Q$24,R$24)=0)*1</f>
        <v>9</v>
      </c>
      <c r="S25" s="72">
        <f ca="1">R25+(COUNTIF($I$24:R$24,S$24)=0)*1</f>
        <v>10</v>
      </c>
      <c r="T25" s="72">
        <f ca="1">S25+(COUNTIF($I$24:S$24,T$24)=0)*1</f>
        <v>11</v>
      </c>
      <c r="U25" s="72">
        <f ca="1">T25+(COUNTIF($I$24:T$24,U$24)=0)*1</f>
        <v>12</v>
      </c>
      <c r="V25" s="72">
        <f ca="1">U25+(COUNTIF($I$24:U$24,V$24)=0)*1</f>
        <v>13</v>
      </c>
      <c r="W25" s="72">
        <f ca="1">V25+(COUNTIF($I$24:V$24,W$24)=0)*1</f>
        <v>13</v>
      </c>
      <c r="X25" s="72">
        <f ca="1">W25+(COUNTIF($I$24:W$24,X$24)=0)*1</f>
        <v>13</v>
      </c>
      <c r="Y25" s="72">
        <f ca="1">X25+(COUNTIF($I$24:X$24,Y$24)=0)*1</f>
        <v>14</v>
      </c>
      <c r="Z25" s="72">
        <f ca="1">Y25+(COUNTIF($I$24:Y$24,Z$24)=0)*1</f>
        <v>14</v>
      </c>
      <c r="AA25" s="72">
        <f ca="1">Z25+(COUNTIF($I$24:Z$24,AA$24)=0)*1</f>
        <v>14</v>
      </c>
      <c r="AB25" s="72">
        <f ca="1">AA25+(COUNTIF($I$24:AA$24,AB$24)=0)*1</f>
        <v>15</v>
      </c>
      <c r="AC25" s="72">
        <f ca="1">AB25+(COUNTIF($I$24:AB$24,AC$24)=0)*1</f>
        <v>15</v>
      </c>
      <c r="AD25" s="72">
        <f ca="1">AC25+(COUNTIF($I$24:AC$24,AD$24)=0)*1</f>
        <v>15</v>
      </c>
      <c r="AE25" s="72">
        <f ca="1">AD25+(COUNTIF($I$24:AD$24,AE$24)=0)*1</f>
        <v>16</v>
      </c>
      <c r="AF25" s="72">
        <f ca="1">AE25+(COUNTIF($I$24:AE$24,AF$24)=0)*1</f>
        <v>16</v>
      </c>
      <c r="AG25" s="72">
        <f ca="1">AF25+(COUNTIF($I$24:AF$24,AG$24)=0)*1</f>
        <v>16</v>
      </c>
      <c r="AH25" s="72">
        <f ca="1">AG25+(COUNTIF($I$24:AG$24,AH$24)=0)*1</f>
        <v>17</v>
      </c>
      <c r="AI25" s="72">
        <f ca="1">AH25+(COUNTIF($I$24:AH$24,AI$24)=0)*1</f>
        <v>17</v>
      </c>
      <c r="AJ25" s="72">
        <f ca="1">AI25+(COUNTIF($I$24:AI$24,AJ$24)=0)*1</f>
        <v>17</v>
      </c>
      <c r="AK25" s="72">
        <f ca="1">AJ25+(COUNTIF($I$24:AJ$24,AK$24)=0)*1</f>
        <v>17</v>
      </c>
      <c r="AL25" s="72">
        <f ca="1">AK25+(COUNTIF($I$24:AK$24,AL$24)=0)*1</f>
        <v>17</v>
      </c>
      <c r="AM25" s="72">
        <f ca="1">AL25+(COUNTIF($I$24:AL$24,AM$24)=0)*1</f>
        <v>17</v>
      </c>
      <c r="AN25" s="72">
        <f ca="1">AM25+(COUNTIF($I$24:AM$24,AN$24)=0)*1</f>
        <v>18</v>
      </c>
      <c r="AO25" s="72">
        <f ca="1">AN25+(COUNTIF($I$24:AN$24,AO$24)=0)*1</f>
        <v>18</v>
      </c>
      <c r="AP25" s="72">
        <f ca="1">AO25+(COUNTIF($I$24:AO$24,AP$24)=0)*1</f>
        <v>18</v>
      </c>
      <c r="AQ25" s="72">
        <f ca="1">AP25+(COUNTIF($I$24:AP$24,AQ$24)=0)*1</f>
        <v>18</v>
      </c>
      <c r="AR25" s="72">
        <f ca="1">AQ25+(COUNTIF($I$24:AQ$24,AR$24)=0)*1</f>
        <v>18</v>
      </c>
      <c r="AS25" s="72">
        <f ca="1">AR25+(COUNTIF($I$24:AR$24,AS$24)=0)*1</f>
        <v>18</v>
      </c>
      <c r="AT25" s="72">
        <f ca="1">AS25+(COUNTIF($I$24:AS$24,AT$24)=0)*1</f>
        <v>19</v>
      </c>
      <c r="AU25" s="72">
        <f ca="1">AT25+(COUNTIF($I$24:AT$24,AU$24)=0)*1</f>
        <v>19</v>
      </c>
      <c r="AV25" s="72">
        <f ca="1">AU25+(COUNTIF($I$24:AU$24,AV$24)=0)*1</f>
        <v>19</v>
      </c>
      <c r="AW25" s="72">
        <f ca="1">AV25+(COUNTIF($I$24:AV$24,AW$24)=0)*1</f>
        <v>19</v>
      </c>
      <c r="AX25" s="72">
        <f ca="1">AW25+(COUNTIF($I$24:AW$24,AX$24)=0)*1</f>
        <v>19</v>
      </c>
      <c r="AY25" s="72">
        <f ca="1">AX25+(COUNTIF($I$24:AX$24,AY$24)=0)*1</f>
        <v>19</v>
      </c>
      <c r="AZ25" s="72">
        <f ca="1">AY25+(COUNTIF($I$24:AY$24,AZ$24)=0)*1</f>
        <v>19</v>
      </c>
      <c r="BA25" s="72">
        <f ca="1">AZ25+(COUNTIF($I$24:AZ$24,BA$24)=0)*1</f>
        <v>19</v>
      </c>
      <c r="BB25" s="72">
        <f ca="1">BA25+(COUNTIF($I$24:BA$24,BB$24)=0)*1</f>
        <v>19</v>
      </c>
      <c r="BC25" s="72">
        <f ca="1">BB25+(COUNTIF($I$24:BB$24,BC$24)=0)*1</f>
        <v>19</v>
      </c>
      <c r="BD25" s="72">
        <f ca="1">BC25+(COUNTIF($I$24:BC$24,BD$24)=0)*1</f>
        <v>19</v>
      </c>
      <c r="BE25" s="72">
        <f ca="1">BD25+(COUNTIF($I$24:BD$24,BE$24)=0)*1</f>
        <v>19</v>
      </c>
      <c r="BF25" s="72">
        <f ca="1">BE25+(COUNTIF($I$24:BE$24,BF$24)=0)*1</f>
        <v>20</v>
      </c>
      <c r="BG25" s="72">
        <f ca="1">BF25+(COUNTIF($I$24:BF$24,BG$24)=0)*1</f>
        <v>20</v>
      </c>
      <c r="BH25" s="72">
        <f ca="1">BG25+(COUNTIF($I$24:BG$24,BH$24)=0)*1</f>
        <v>20</v>
      </c>
      <c r="BI25" s="72">
        <f ca="1">BH25+(COUNTIF($I$24:BH$24,BI$24)=0)*1</f>
        <v>20</v>
      </c>
      <c r="BJ25" s="72">
        <f ca="1">BI25+(COUNTIF($I$24:BI$24,BJ$24)=0)*1</f>
        <v>20</v>
      </c>
      <c r="BK25" s="72">
        <f ca="1">BJ25+(COUNTIF($I$24:BJ$24,BK$24)=0)*1</f>
        <v>20</v>
      </c>
      <c r="BL25" s="72">
        <f ca="1">BK25+(COUNTIF($I$24:BK$24,BL$24)=0)*1</f>
        <v>20</v>
      </c>
      <c r="BM25" s="72">
        <f ca="1">BL25+(COUNTIF($I$24:BL$24,BM$24)=0)*1</f>
        <v>20</v>
      </c>
      <c r="BN25" s="72">
        <f ca="1">BM25+(COUNTIF($I$24:BM$24,BN$24)=0)*1</f>
        <v>20</v>
      </c>
      <c r="BO25" s="72">
        <f ca="1">BN25+(COUNTIF($I$24:BN$24,BO$24)=0)*1</f>
        <v>20</v>
      </c>
      <c r="BP25" s="72">
        <f ca="1">BO25+(COUNTIF($I$24:BO$24,BP$24)=0)*1</f>
        <v>20</v>
      </c>
      <c r="BQ25" s="72">
        <f ca="1">BP25+(COUNTIF($I$24:BP$24,BQ$24)=0)*1</f>
        <v>20</v>
      </c>
    </row>
    <row r="26" spans="5:69" outlineLevel="1" x14ac:dyDescent="0.2">
      <c r="E26" s="71" t="s">
        <v>97</v>
      </c>
      <c r="J26" s="72">
        <f t="shared" ref="J26:AO26" ca="1" si="3">CHOOSE(MATCH(J23,$E$18:$E$21,0),Months_in_Month,Months_in_Quarter,Months_in_Half_Yr,Months_in_Year)</f>
        <v>1</v>
      </c>
      <c r="K26" s="72">
        <f t="shared" ca="1" si="3"/>
        <v>1</v>
      </c>
      <c r="L26" s="72">
        <f t="shared" ca="1" si="3"/>
        <v>1</v>
      </c>
      <c r="M26" s="72">
        <f t="shared" ca="1" si="3"/>
        <v>1</v>
      </c>
      <c r="N26" s="72">
        <f t="shared" ca="1" si="3"/>
        <v>1</v>
      </c>
      <c r="O26" s="72">
        <f t="shared" ca="1" si="3"/>
        <v>1</v>
      </c>
      <c r="P26" s="72">
        <f t="shared" ca="1" si="3"/>
        <v>1</v>
      </c>
      <c r="Q26" s="72">
        <f t="shared" ca="1" si="3"/>
        <v>1</v>
      </c>
      <c r="R26" s="72">
        <f t="shared" ca="1" si="3"/>
        <v>1</v>
      </c>
      <c r="S26" s="72">
        <f t="shared" ca="1" si="3"/>
        <v>1</v>
      </c>
      <c r="T26" s="72">
        <f t="shared" ca="1" si="3"/>
        <v>1</v>
      </c>
      <c r="U26" s="72">
        <f t="shared" ca="1" si="3"/>
        <v>1</v>
      </c>
      <c r="V26" s="72">
        <f t="shared" ca="1" si="3"/>
        <v>3</v>
      </c>
      <c r="W26" s="72">
        <f t="shared" ca="1" si="3"/>
        <v>3</v>
      </c>
      <c r="X26" s="72">
        <f t="shared" ca="1" si="3"/>
        <v>3</v>
      </c>
      <c r="Y26" s="72">
        <f t="shared" ca="1" si="3"/>
        <v>3</v>
      </c>
      <c r="Z26" s="72">
        <f t="shared" ca="1" si="3"/>
        <v>3</v>
      </c>
      <c r="AA26" s="72">
        <f t="shared" ca="1" si="3"/>
        <v>3</v>
      </c>
      <c r="AB26" s="72">
        <f t="shared" ca="1" si="3"/>
        <v>3</v>
      </c>
      <c r="AC26" s="72">
        <f t="shared" ca="1" si="3"/>
        <v>3</v>
      </c>
      <c r="AD26" s="72">
        <f t="shared" ca="1" si="3"/>
        <v>3</v>
      </c>
      <c r="AE26" s="72">
        <f t="shared" ca="1" si="3"/>
        <v>3</v>
      </c>
      <c r="AF26" s="72">
        <f t="shared" ca="1" si="3"/>
        <v>3</v>
      </c>
      <c r="AG26" s="72">
        <f t="shared" ca="1" si="3"/>
        <v>3</v>
      </c>
      <c r="AH26" s="72">
        <f t="shared" ca="1" si="3"/>
        <v>6</v>
      </c>
      <c r="AI26" s="72">
        <f t="shared" ca="1" si="3"/>
        <v>6</v>
      </c>
      <c r="AJ26" s="72">
        <f t="shared" ca="1" si="3"/>
        <v>6</v>
      </c>
      <c r="AK26" s="72">
        <f t="shared" ca="1" si="3"/>
        <v>6</v>
      </c>
      <c r="AL26" s="72">
        <f t="shared" ca="1" si="3"/>
        <v>6</v>
      </c>
      <c r="AM26" s="72">
        <f t="shared" ca="1" si="3"/>
        <v>6</v>
      </c>
      <c r="AN26" s="72">
        <f t="shared" ca="1" si="3"/>
        <v>6</v>
      </c>
      <c r="AO26" s="72">
        <f t="shared" ca="1" si="3"/>
        <v>6</v>
      </c>
      <c r="AP26" s="72">
        <f t="shared" ref="AP26:BQ26" ca="1" si="4">CHOOSE(MATCH(AP23,$E$18:$E$21,0),Months_in_Month,Months_in_Quarter,Months_in_Half_Yr,Months_in_Year)</f>
        <v>6</v>
      </c>
      <c r="AQ26" s="72">
        <f t="shared" ca="1" si="4"/>
        <v>6</v>
      </c>
      <c r="AR26" s="72">
        <f t="shared" ca="1" si="4"/>
        <v>6</v>
      </c>
      <c r="AS26" s="72">
        <f t="shared" ca="1" si="4"/>
        <v>6</v>
      </c>
      <c r="AT26" s="72">
        <f t="shared" ca="1" si="4"/>
        <v>12</v>
      </c>
      <c r="AU26" s="72">
        <f t="shared" ca="1" si="4"/>
        <v>12</v>
      </c>
      <c r="AV26" s="72">
        <f t="shared" ca="1" si="4"/>
        <v>12</v>
      </c>
      <c r="AW26" s="72">
        <f t="shared" ca="1" si="4"/>
        <v>12</v>
      </c>
      <c r="AX26" s="72">
        <f t="shared" ca="1" si="4"/>
        <v>12</v>
      </c>
      <c r="AY26" s="72">
        <f t="shared" ca="1" si="4"/>
        <v>12</v>
      </c>
      <c r="AZ26" s="72">
        <f t="shared" ca="1" si="4"/>
        <v>12</v>
      </c>
      <c r="BA26" s="72">
        <f t="shared" ca="1" si="4"/>
        <v>12</v>
      </c>
      <c r="BB26" s="72">
        <f t="shared" ca="1" si="4"/>
        <v>12</v>
      </c>
      <c r="BC26" s="72">
        <f t="shared" ca="1" si="4"/>
        <v>12</v>
      </c>
      <c r="BD26" s="72">
        <f t="shared" ca="1" si="4"/>
        <v>12</v>
      </c>
      <c r="BE26" s="72">
        <f t="shared" ca="1" si="4"/>
        <v>12</v>
      </c>
      <c r="BF26" s="72">
        <f t="shared" ca="1" si="4"/>
        <v>12</v>
      </c>
      <c r="BG26" s="72">
        <f t="shared" ca="1" si="4"/>
        <v>12</v>
      </c>
      <c r="BH26" s="72">
        <f t="shared" ca="1" si="4"/>
        <v>12</v>
      </c>
      <c r="BI26" s="72">
        <f t="shared" ca="1" si="4"/>
        <v>12</v>
      </c>
      <c r="BJ26" s="72">
        <f t="shared" ca="1" si="4"/>
        <v>12</v>
      </c>
      <c r="BK26" s="72">
        <f t="shared" ca="1" si="4"/>
        <v>12</v>
      </c>
      <c r="BL26" s="72">
        <f t="shared" ca="1" si="4"/>
        <v>12</v>
      </c>
      <c r="BM26" s="72">
        <f t="shared" ca="1" si="4"/>
        <v>12</v>
      </c>
      <c r="BN26" s="72">
        <f t="shared" ca="1" si="4"/>
        <v>12</v>
      </c>
      <c r="BO26" s="72">
        <f t="shared" ca="1" si="4"/>
        <v>12</v>
      </c>
      <c r="BP26" s="72">
        <f t="shared" ca="1" si="4"/>
        <v>12</v>
      </c>
      <c r="BQ26" s="72">
        <f t="shared" ca="1" si="4"/>
        <v>12</v>
      </c>
    </row>
    <row r="27" spans="5:69" outlineLevel="1" x14ac:dyDescent="0.2">
      <c r="E27" s="71" t="s">
        <v>100</v>
      </c>
      <c r="J27" s="72">
        <f t="shared" ref="J27:AO27" ca="1" si="5">COUNTIF(LU_Reporting_Period_No,J25)</f>
        <v>1</v>
      </c>
      <c r="K27" s="72">
        <f t="shared" ca="1" si="5"/>
        <v>1</v>
      </c>
      <c r="L27" s="72">
        <f t="shared" ca="1" si="5"/>
        <v>1</v>
      </c>
      <c r="M27" s="72">
        <f t="shared" ca="1" si="5"/>
        <v>1</v>
      </c>
      <c r="N27" s="72">
        <f t="shared" ca="1" si="5"/>
        <v>1</v>
      </c>
      <c r="O27" s="72">
        <f t="shared" ca="1" si="5"/>
        <v>1</v>
      </c>
      <c r="P27" s="72">
        <f t="shared" ca="1" si="5"/>
        <v>1</v>
      </c>
      <c r="Q27" s="72">
        <f t="shared" ca="1" si="5"/>
        <v>1</v>
      </c>
      <c r="R27" s="72">
        <f t="shared" ca="1" si="5"/>
        <v>1</v>
      </c>
      <c r="S27" s="72">
        <f t="shared" ca="1" si="5"/>
        <v>1</v>
      </c>
      <c r="T27" s="72">
        <f t="shared" ca="1" si="5"/>
        <v>1</v>
      </c>
      <c r="U27" s="72">
        <f t="shared" ca="1" si="5"/>
        <v>1</v>
      </c>
      <c r="V27" s="72">
        <f t="shared" ca="1" si="5"/>
        <v>3</v>
      </c>
      <c r="W27" s="72">
        <f t="shared" ca="1" si="5"/>
        <v>3</v>
      </c>
      <c r="X27" s="72">
        <f t="shared" ca="1" si="5"/>
        <v>3</v>
      </c>
      <c r="Y27" s="72">
        <f t="shared" ca="1" si="5"/>
        <v>3</v>
      </c>
      <c r="Z27" s="72">
        <f t="shared" ca="1" si="5"/>
        <v>3</v>
      </c>
      <c r="AA27" s="72">
        <f t="shared" ca="1" si="5"/>
        <v>3</v>
      </c>
      <c r="AB27" s="72">
        <f t="shared" ca="1" si="5"/>
        <v>3</v>
      </c>
      <c r="AC27" s="72">
        <f t="shared" ca="1" si="5"/>
        <v>3</v>
      </c>
      <c r="AD27" s="72">
        <f t="shared" ca="1" si="5"/>
        <v>3</v>
      </c>
      <c r="AE27" s="72">
        <f t="shared" ca="1" si="5"/>
        <v>3</v>
      </c>
      <c r="AF27" s="72">
        <f t="shared" ca="1" si="5"/>
        <v>3</v>
      </c>
      <c r="AG27" s="72">
        <f t="shared" ca="1" si="5"/>
        <v>3</v>
      </c>
      <c r="AH27" s="72">
        <f t="shared" ca="1" si="5"/>
        <v>6</v>
      </c>
      <c r="AI27" s="72">
        <f t="shared" ca="1" si="5"/>
        <v>6</v>
      </c>
      <c r="AJ27" s="72">
        <f t="shared" ca="1" si="5"/>
        <v>6</v>
      </c>
      <c r="AK27" s="72">
        <f t="shared" ca="1" si="5"/>
        <v>6</v>
      </c>
      <c r="AL27" s="72">
        <f t="shared" ca="1" si="5"/>
        <v>6</v>
      </c>
      <c r="AM27" s="72">
        <f t="shared" ca="1" si="5"/>
        <v>6</v>
      </c>
      <c r="AN27" s="72">
        <f t="shared" ca="1" si="5"/>
        <v>6</v>
      </c>
      <c r="AO27" s="72">
        <f t="shared" ca="1" si="5"/>
        <v>6</v>
      </c>
      <c r="AP27" s="72">
        <f t="shared" ref="AP27:BQ27" ca="1" si="6">COUNTIF(LU_Reporting_Period_No,AP25)</f>
        <v>6</v>
      </c>
      <c r="AQ27" s="72">
        <f t="shared" ca="1" si="6"/>
        <v>6</v>
      </c>
      <c r="AR27" s="72">
        <f t="shared" ca="1" si="6"/>
        <v>6</v>
      </c>
      <c r="AS27" s="72">
        <f t="shared" ca="1" si="6"/>
        <v>6</v>
      </c>
      <c r="AT27" s="72">
        <f t="shared" ca="1" si="6"/>
        <v>12</v>
      </c>
      <c r="AU27" s="72">
        <f t="shared" ca="1" si="6"/>
        <v>12</v>
      </c>
      <c r="AV27" s="72">
        <f t="shared" ca="1" si="6"/>
        <v>12</v>
      </c>
      <c r="AW27" s="72">
        <f t="shared" ca="1" si="6"/>
        <v>12</v>
      </c>
      <c r="AX27" s="72">
        <f t="shared" ca="1" si="6"/>
        <v>12</v>
      </c>
      <c r="AY27" s="72">
        <f t="shared" ca="1" si="6"/>
        <v>12</v>
      </c>
      <c r="AZ27" s="72">
        <f t="shared" ca="1" si="6"/>
        <v>12</v>
      </c>
      <c r="BA27" s="72">
        <f t="shared" ca="1" si="6"/>
        <v>12</v>
      </c>
      <c r="BB27" s="72">
        <f t="shared" ca="1" si="6"/>
        <v>12</v>
      </c>
      <c r="BC27" s="72">
        <f t="shared" ca="1" si="6"/>
        <v>12</v>
      </c>
      <c r="BD27" s="72">
        <f t="shared" ca="1" si="6"/>
        <v>12</v>
      </c>
      <c r="BE27" s="72">
        <f t="shared" ca="1" si="6"/>
        <v>12</v>
      </c>
      <c r="BF27" s="72">
        <f t="shared" ca="1" si="6"/>
        <v>12</v>
      </c>
      <c r="BG27" s="72">
        <f t="shared" ca="1" si="6"/>
        <v>12</v>
      </c>
      <c r="BH27" s="72">
        <f t="shared" ca="1" si="6"/>
        <v>12</v>
      </c>
      <c r="BI27" s="72">
        <f t="shared" ca="1" si="6"/>
        <v>12</v>
      </c>
      <c r="BJ27" s="72">
        <f t="shared" ca="1" si="6"/>
        <v>12</v>
      </c>
      <c r="BK27" s="72">
        <f t="shared" ca="1" si="6"/>
        <v>12</v>
      </c>
      <c r="BL27" s="72">
        <f t="shared" ca="1" si="6"/>
        <v>12</v>
      </c>
      <c r="BM27" s="72">
        <f t="shared" ca="1" si="6"/>
        <v>12</v>
      </c>
      <c r="BN27" s="72">
        <f t="shared" ca="1" si="6"/>
        <v>12</v>
      </c>
      <c r="BO27" s="72">
        <f t="shared" ca="1" si="6"/>
        <v>12</v>
      </c>
      <c r="BP27" s="72">
        <f t="shared" ca="1" si="6"/>
        <v>12</v>
      </c>
      <c r="BQ27" s="72">
        <f t="shared" ca="1" si="6"/>
        <v>12</v>
      </c>
    </row>
    <row r="28" spans="5:69" outlineLevel="1" x14ac:dyDescent="0.2">
      <c r="E28" s="71" t="s">
        <v>101</v>
      </c>
      <c r="J28" s="73">
        <f ca="1">J27/J26</f>
        <v>1</v>
      </c>
      <c r="K28" s="73">
        <f t="shared" ref="K28:BQ28" ca="1" si="7">K27/K26</f>
        <v>1</v>
      </c>
      <c r="L28" s="73">
        <f t="shared" ca="1" si="7"/>
        <v>1</v>
      </c>
      <c r="M28" s="73">
        <f t="shared" ca="1" si="7"/>
        <v>1</v>
      </c>
      <c r="N28" s="73">
        <f t="shared" ca="1" si="7"/>
        <v>1</v>
      </c>
      <c r="O28" s="73">
        <f t="shared" ca="1" si="7"/>
        <v>1</v>
      </c>
      <c r="P28" s="73">
        <f t="shared" ca="1" si="7"/>
        <v>1</v>
      </c>
      <c r="Q28" s="73">
        <f t="shared" ca="1" si="7"/>
        <v>1</v>
      </c>
      <c r="R28" s="73">
        <f t="shared" ca="1" si="7"/>
        <v>1</v>
      </c>
      <c r="S28" s="73">
        <f t="shared" ca="1" si="7"/>
        <v>1</v>
      </c>
      <c r="T28" s="73">
        <f t="shared" ca="1" si="7"/>
        <v>1</v>
      </c>
      <c r="U28" s="73">
        <f t="shared" ca="1" si="7"/>
        <v>1</v>
      </c>
      <c r="V28" s="73">
        <f t="shared" ca="1" si="7"/>
        <v>1</v>
      </c>
      <c r="W28" s="73">
        <f t="shared" ca="1" si="7"/>
        <v>1</v>
      </c>
      <c r="X28" s="73">
        <f t="shared" ca="1" si="7"/>
        <v>1</v>
      </c>
      <c r="Y28" s="73">
        <f t="shared" ca="1" si="7"/>
        <v>1</v>
      </c>
      <c r="Z28" s="73">
        <f t="shared" ca="1" si="7"/>
        <v>1</v>
      </c>
      <c r="AA28" s="73">
        <f t="shared" ca="1" si="7"/>
        <v>1</v>
      </c>
      <c r="AB28" s="73">
        <f t="shared" ca="1" si="7"/>
        <v>1</v>
      </c>
      <c r="AC28" s="73">
        <f t="shared" ca="1" si="7"/>
        <v>1</v>
      </c>
      <c r="AD28" s="73">
        <f t="shared" ca="1" si="7"/>
        <v>1</v>
      </c>
      <c r="AE28" s="73">
        <f t="shared" ca="1" si="7"/>
        <v>1</v>
      </c>
      <c r="AF28" s="73">
        <f t="shared" ca="1" si="7"/>
        <v>1</v>
      </c>
      <c r="AG28" s="73">
        <f t="shared" ca="1" si="7"/>
        <v>1</v>
      </c>
      <c r="AH28" s="73">
        <f t="shared" ca="1" si="7"/>
        <v>1</v>
      </c>
      <c r="AI28" s="73">
        <f t="shared" ca="1" si="7"/>
        <v>1</v>
      </c>
      <c r="AJ28" s="73">
        <f t="shared" ca="1" si="7"/>
        <v>1</v>
      </c>
      <c r="AK28" s="73">
        <f t="shared" ca="1" si="7"/>
        <v>1</v>
      </c>
      <c r="AL28" s="73">
        <f t="shared" ca="1" si="7"/>
        <v>1</v>
      </c>
      <c r="AM28" s="73">
        <f t="shared" ca="1" si="7"/>
        <v>1</v>
      </c>
      <c r="AN28" s="73">
        <f t="shared" ca="1" si="7"/>
        <v>1</v>
      </c>
      <c r="AO28" s="73">
        <f t="shared" ca="1" si="7"/>
        <v>1</v>
      </c>
      <c r="AP28" s="73">
        <f t="shared" ca="1" si="7"/>
        <v>1</v>
      </c>
      <c r="AQ28" s="73">
        <f t="shared" ca="1" si="7"/>
        <v>1</v>
      </c>
      <c r="AR28" s="73">
        <f t="shared" ca="1" si="7"/>
        <v>1</v>
      </c>
      <c r="AS28" s="73">
        <f t="shared" ca="1" si="7"/>
        <v>1</v>
      </c>
      <c r="AT28" s="73">
        <f t="shared" ca="1" si="7"/>
        <v>1</v>
      </c>
      <c r="AU28" s="73">
        <f t="shared" ca="1" si="7"/>
        <v>1</v>
      </c>
      <c r="AV28" s="73">
        <f t="shared" ca="1" si="7"/>
        <v>1</v>
      </c>
      <c r="AW28" s="73">
        <f t="shared" ca="1" si="7"/>
        <v>1</v>
      </c>
      <c r="AX28" s="73">
        <f t="shared" ca="1" si="7"/>
        <v>1</v>
      </c>
      <c r="AY28" s="73">
        <f t="shared" ca="1" si="7"/>
        <v>1</v>
      </c>
      <c r="AZ28" s="73">
        <f t="shared" ca="1" si="7"/>
        <v>1</v>
      </c>
      <c r="BA28" s="73">
        <f t="shared" ca="1" si="7"/>
        <v>1</v>
      </c>
      <c r="BB28" s="73">
        <f t="shared" ca="1" si="7"/>
        <v>1</v>
      </c>
      <c r="BC28" s="73">
        <f t="shared" ca="1" si="7"/>
        <v>1</v>
      </c>
      <c r="BD28" s="73">
        <f t="shared" ca="1" si="7"/>
        <v>1</v>
      </c>
      <c r="BE28" s="73">
        <f t="shared" ca="1" si="7"/>
        <v>1</v>
      </c>
      <c r="BF28" s="73">
        <f t="shared" ca="1" si="7"/>
        <v>1</v>
      </c>
      <c r="BG28" s="73">
        <f t="shared" ca="1" si="7"/>
        <v>1</v>
      </c>
      <c r="BH28" s="73">
        <f t="shared" ca="1" si="7"/>
        <v>1</v>
      </c>
      <c r="BI28" s="73">
        <f t="shared" ca="1" si="7"/>
        <v>1</v>
      </c>
      <c r="BJ28" s="73">
        <f t="shared" ca="1" si="7"/>
        <v>1</v>
      </c>
      <c r="BK28" s="73">
        <f t="shared" ca="1" si="7"/>
        <v>1</v>
      </c>
      <c r="BL28" s="73">
        <f t="shared" ca="1" si="7"/>
        <v>1</v>
      </c>
      <c r="BM28" s="73">
        <f t="shared" ca="1" si="7"/>
        <v>1</v>
      </c>
      <c r="BN28" s="73">
        <f t="shared" ca="1" si="7"/>
        <v>1</v>
      </c>
      <c r="BO28" s="73">
        <f t="shared" ca="1" si="7"/>
        <v>1</v>
      </c>
      <c r="BP28" s="73">
        <f t="shared" ca="1" si="7"/>
        <v>1</v>
      </c>
      <c r="BQ28" s="73">
        <f t="shared" ca="1" si="7"/>
        <v>1</v>
      </c>
    </row>
    <row r="29" spans="5:69" outlineLevel="1" x14ac:dyDescent="0.2"/>
    <row r="30" spans="5:69" s="63" customFormat="1" outlineLevel="1" x14ac:dyDescent="0.2">
      <c r="E30" s="71" t="s">
        <v>110</v>
      </c>
      <c r="I30" s="72">
        <f ca="1">MAX(LU_Reporting_Period_No)</f>
        <v>20</v>
      </c>
    </row>
    <row r="31" spans="5:69" s="63" customFormat="1" outlineLevel="1" x14ac:dyDescent="0.2"/>
    <row r="32" spans="5:69" outlineLevel="1" x14ac:dyDescent="0.2"/>
    <row r="33" spans="2:70" s="63" customFormat="1" ht="16.5" thickBot="1" x14ac:dyDescent="0.3">
      <c r="B33" s="52">
        <f>MAX($B$10:$B32)+1</f>
        <v>2</v>
      </c>
      <c r="C33" s="47" t="s">
        <v>102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</row>
    <row r="34" spans="2:70" s="63" customFormat="1" ht="12.75" outlineLevel="1" thickTop="1" x14ac:dyDescent="0.2"/>
    <row r="35" spans="2:70" s="63" customFormat="1" ht="16.5" outlineLevel="1" x14ac:dyDescent="0.25">
      <c r="C35" s="4" t="s">
        <v>103</v>
      </c>
    </row>
    <row r="36" spans="2:70" s="63" customFormat="1" outlineLevel="1" x14ac:dyDescent="0.2"/>
    <row r="37" spans="2:70" s="63" customFormat="1" ht="15" outlineLevel="1" x14ac:dyDescent="0.25">
      <c r="D37" s="74" t="str">
        <f>C33</f>
        <v>Monthly Data</v>
      </c>
    </row>
    <row r="38" spans="2:70" outlineLevel="1" x14ac:dyDescent="0.2"/>
    <row r="39" spans="2:70" s="63" customFormat="1" outlineLevel="1" x14ac:dyDescent="0.2">
      <c r="E39" s="77" t="s">
        <v>118</v>
      </c>
      <c r="G39" s="37" t="s">
        <v>108</v>
      </c>
      <c r="J39" s="85">
        <v>195</v>
      </c>
      <c r="K39" s="85">
        <v>358</v>
      </c>
      <c r="L39" s="85">
        <v>466</v>
      </c>
      <c r="M39" s="85">
        <v>575</v>
      </c>
      <c r="N39" s="85">
        <v>728</v>
      </c>
      <c r="O39" s="85">
        <v>900</v>
      </c>
      <c r="P39" s="85">
        <v>1000</v>
      </c>
      <c r="Q39" s="85">
        <v>1171</v>
      </c>
      <c r="R39" s="85">
        <v>1276</v>
      </c>
      <c r="S39" s="85">
        <v>1420</v>
      </c>
      <c r="T39" s="85">
        <v>1554</v>
      </c>
      <c r="U39" s="85">
        <v>1727</v>
      </c>
      <c r="V39" s="85">
        <v>1882</v>
      </c>
      <c r="W39" s="85">
        <v>2022</v>
      </c>
      <c r="X39" s="85">
        <v>2138</v>
      </c>
      <c r="Y39" s="85">
        <v>2262</v>
      </c>
      <c r="Z39" s="85">
        <v>2413</v>
      </c>
      <c r="AA39" s="85">
        <v>2585</v>
      </c>
      <c r="AB39" s="85">
        <v>2721</v>
      </c>
      <c r="AC39" s="85">
        <v>2850</v>
      </c>
      <c r="AD39" s="85">
        <v>3026</v>
      </c>
      <c r="AE39" s="85">
        <v>3143</v>
      </c>
      <c r="AF39" s="85">
        <v>3244</v>
      </c>
      <c r="AG39" s="85">
        <v>3378</v>
      </c>
      <c r="AH39" s="85">
        <v>3563</v>
      </c>
      <c r="AI39" s="85">
        <v>3705</v>
      </c>
      <c r="AJ39" s="85">
        <v>3891</v>
      </c>
      <c r="AK39" s="85">
        <v>4039</v>
      </c>
      <c r="AL39" s="85">
        <v>4194</v>
      </c>
      <c r="AM39" s="85">
        <v>4361</v>
      </c>
      <c r="AN39" s="85">
        <v>4482</v>
      </c>
      <c r="AO39" s="85">
        <v>4644</v>
      </c>
      <c r="AP39" s="85">
        <v>4746</v>
      </c>
      <c r="AQ39" s="85">
        <v>4874</v>
      </c>
      <c r="AR39" s="85">
        <v>5007</v>
      </c>
      <c r="AS39" s="85">
        <v>5160</v>
      </c>
      <c r="AT39" s="85">
        <v>5260</v>
      </c>
      <c r="AU39" s="85">
        <v>5416</v>
      </c>
      <c r="AV39" s="85">
        <v>5566</v>
      </c>
      <c r="AW39" s="85">
        <v>5666</v>
      </c>
      <c r="AX39" s="85">
        <v>5785</v>
      </c>
      <c r="AY39" s="85">
        <v>5886</v>
      </c>
      <c r="AZ39" s="85">
        <v>6068</v>
      </c>
      <c r="BA39" s="85">
        <v>6187</v>
      </c>
      <c r="BB39" s="85">
        <v>6321</v>
      </c>
      <c r="BC39" s="85">
        <v>6460</v>
      </c>
      <c r="BD39" s="85">
        <v>6627</v>
      </c>
      <c r="BE39" s="85">
        <v>6789</v>
      </c>
      <c r="BF39" s="85">
        <v>6891</v>
      </c>
      <c r="BG39" s="85">
        <v>7040</v>
      </c>
      <c r="BH39" s="85">
        <v>7175</v>
      </c>
      <c r="BI39" s="85">
        <v>7323</v>
      </c>
      <c r="BJ39" s="85">
        <v>7439</v>
      </c>
      <c r="BK39" s="85">
        <v>7608</v>
      </c>
      <c r="BL39" s="85">
        <v>7718</v>
      </c>
      <c r="BM39" s="85">
        <v>7911</v>
      </c>
      <c r="BN39" s="85">
        <v>8058</v>
      </c>
      <c r="BO39" s="85">
        <v>8254</v>
      </c>
      <c r="BP39" s="85">
        <v>8411</v>
      </c>
      <c r="BQ39" s="85">
        <v>8582</v>
      </c>
    </row>
    <row r="40" spans="2:70" s="63" customFormat="1" outlineLevel="1" x14ac:dyDescent="0.2"/>
    <row r="41" spans="2:70" outlineLevel="1" x14ac:dyDescent="0.2">
      <c r="E41" t="s">
        <v>104</v>
      </c>
      <c r="G41" s="37" t="s">
        <v>108</v>
      </c>
      <c r="J41" s="75">
        <v>343</v>
      </c>
      <c r="K41" s="75">
        <v>234</v>
      </c>
      <c r="L41" s="75">
        <v>114</v>
      </c>
      <c r="M41" s="75">
        <v>212</v>
      </c>
      <c r="N41" s="75">
        <v>377</v>
      </c>
      <c r="O41" s="75">
        <v>147</v>
      </c>
      <c r="P41" s="75">
        <v>151</v>
      </c>
      <c r="Q41" s="75">
        <v>290</v>
      </c>
      <c r="R41" s="75">
        <v>328</v>
      </c>
      <c r="S41" s="75">
        <v>327</v>
      </c>
      <c r="T41" s="75">
        <v>270</v>
      </c>
      <c r="U41" s="75">
        <v>196</v>
      </c>
      <c r="V41" s="75">
        <v>281</v>
      </c>
      <c r="W41" s="75">
        <v>290</v>
      </c>
      <c r="X41" s="75">
        <v>282</v>
      </c>
      <c r="Y41" s="75">
        <v>391</v>
      </c>
      <c r="Z41" s="75">
        <v>244</v>
      </c>
      <c r="AA41" s="75">
        <v>142</v>
      </c>
      <c r="AB41" s="75">
        <v>154</v>
      </c>
      <c r="AC41" s="75">
        <v>120</v>
      </c>
      <c r="AD41" s="75">
        <v>176</v>
      </c>
      <c r="AE41" s="75">
        <v>297</v>
      </c>
      <c r="AF41" s="75">
        <v>238</v>
      </c>
      <c r="AG41" s="75">
        <v>105</v>
      </c>
      <c r="AH41" s="75">
        <v>143</v>
      </c>
      <c r="AI41" s="75">
        <v>233</v>
      </c>
      <c r="AJ41" s="75">
        <v>386</v>
      </c>
      <c r="AK41" s="75">
        <v>283</v>
      </c>
      <c r="AL41" s="75">
        <v>235</v>
      </c>
      <c r="AM41" s="75">
        <v>322</v>
      </c>
      <c r="AN41" s="75">
        <v>231</v>
      </c>
      <c r="AO41" s="75">
        <v>256</v>
      </c>
      <c r="AP41" s="75">
        <v>195</v>
      </c>
      <c r="AQ41" s="75">
        <v>179</v>
      </c>
      <c r="AR41" s="75">
        <v>177</v>
      </c>
      <c r="AS41" s="75">
        <v>382</v>
      </c>
      <c r="AT41" s="75">
        <v>400</v>
      </c>
      <c r="AU41" s="75">
        <v>203</v>
      </c>
      <c r="AV41" s="75">
        <v>142</v>
      </c>
      <c r="AW41" s="75">
        <v>326</v>
      </c>
      <c r="AX41" s="75">
        <v>374</v>
      </c>
      <c r="AY41" s="75">
        <v>218</v>
      </c>
      <c r="AZ41" s="75">
        <v>154</v>
      </c>
      <c r="BA41" s="75">
        <v>389</v>
      </c>
      <c r="BB41" s="75">
        <v>280</v>
      </c>
      <c r="BC41" s="75">
        <v>269</v>
      </c>
      <c r="BD41" s="75">
        <v>209</v>
      </c>
      <c r="BE41" s="75">
        <v>267</v>
      </c>
      <c r="BF41" s="75">
        <v>109</v>
      </c>
      <c r="BG41" s="75">
        <v>301</v>
      </c>
      <c r="BH41" s="75">
        <v>224</v>
      </c>
      <c r="BI41" s="75">
        <v>112</v>
      </c>
      <c r="BJ41" s="75">
        <v>198</v>
      </c>
      <c r="BK41" s="75">
        <v>264</v>
      </c>
      <c r="BL41" s="75">
        <v>396</v>
      </c>
      <c r="BM41" s="75">
        <v>248</v>
      </c>
      <c r="BN41" s="75">
        <v>200</v>
      </c>
      <c r="BO41" s="75">
        <v>142</v>
      </c>
      <c r="BP41" s="75">
        <v>336</v>
      </c>
      <c r="BQ41" s="75">
        <v>331</v>
      </c>
    </row>
    <row r="42" spans="2:70" outlineLevel="1" x14ac:dyDescent="0.2">
      <c r="E42" t="s">
        <v>105</v>
      </c>
      <c r="G42" s="37" t="s">
        <v>108</v>
      </c>
      <c r="J42" s="75">
        <v>-135</v>
      </c>
      <c r="K42" s="75">
        <v>-243</v>
      </c>
      <c r="L42" s="75">
        <v>-156</v>
      </c>
      <c r="M42" s="75">
        <v>-181</v>
      </c>
      <c r="N42" s="75">
        <v>-117</v>
      </c>
      <c r="O42" s="75">
        <v>-140</v>
      </c>
      <c r="P42" s="75">
        <v>-199</v>
      </c>
      <c r="Q42" s="75">
        <v>-181</v>
      </c>
      <c r="R42" s="75">
        <v>-230</v>
      </c>
      <c r="S42" s="75">
        <v>-119</v>
      </c>
      <c r="T42" s="75">
        <v>-184</v>
      </c>
      <c r="U42" s="75">
        <v>-114</v>
      </c>
      <c r="V42" s="75">
        <v>-148</v>
      </c>
      <c r="W42" s="75">
        <v>-177</v>
      </c>
      <c r="X42" s="75">
        <v>-132</v>
      </c>
      <c r="Y42" s="75">
        <v>-184</v>
      </c>
      <c r="Z42" s="75">
        <v>-140</v>
      </c>
      <c r="AA42" s="75">
        <v>-221</v>
      </c>
      <c r="AB42" s="75">
        <v>-159</v>
      </c>
      <c r="AC42" s="75">
        <v>-124</v>
      </c>
      <c r="AD42" s="75">
        <v>-224</v>
      </c>
      <c r="AE42" s="75">
        <v>-228</v>
      </c>
      <c r="AF42" s="75">
        <v>-155</v>
      </c>
      <c r="AG42" s="75">
        <v>-151</v>
      </c>
      <c r="AH42" s="75">
        <v>-133</v>
      </c>
      <c r="AI42" s="75">
        <v>-193</v>
      </c>
      <c r="AJ42" s="75">
        <v>-225</v>
      </c>
      <c r="AK42" s="75">
        <v>-128</v>
      </c>
      <c r="AL42" s="75">
        <v>-135</v>
      </c>
      <c r="AM42" s="75">
        <v>-217</v>
      </c>
      <c r="AN42" s="75">
        <v>-149</v>
      </c>
      <c r="AO42" s="75">
        <v>-247</v>
      </c>
      <c r="AP42" s="75">
        <v>-195</v>
      </c>
      <c r="AQ42" s="75">
        <v>-152</v>
      </c>
      <c r="AR42" s="75">
        <v>-137</v>
      </c>
      <c r="AS42" s="75">
        <v>-192</v>
      </c>
      <c r="AT42" s="75">
        <v>-123</v>
      </c>
      <c r="AU42" s="75">
        <v>-175</v>
      </c>
      <c r="AV42" s="75">
        <v>-155</v>
      </c>
      <c r="AW42" s="75">
        <v>-188</v>
      </c>
      <c r="AX42" s="75">
        <v>-109</v>
      </c>
      <c r="AY42" s="75">
        <v>-225</v>
      </c>
      <c r="AZ42" s="75">
        <v>-240</v>
      </c>
      <c r="BA42" s="75">
        <v>-212</v>
      </c>
      <c r="BB42" s="75">
        <v>-203</v>
      </c>
      <c r="BC42" s="75">
        <v>-173</v>
      </c>
      <c r="BD42" s="75">
        <v>-196</v>
      </c>
      <c r="BE42" s="75">
        <v>-196</v>
      </c>
      <c r="BF42" s="75">
        <v>-213</v>
      </c>
      <c r="BG42" s="75">
        <v>-109</v>
      </c>
      <c r="BH42" s="75">
        <v>-164</v>
      </c>
      <c r="BI42" s="75">
        <v>-118</v>
      </c>
      <c r="BJ42" s="75">
        <v>-203</v>
      </c>
      <c r="BK42" s="75">
        <v>-154</v>
      </c>
      <c r="BL42" s="75">
        <v>-195</v>
      </c>
      <c r="BM42" s="75">
        <v>-200</v>
      </c>
      <c r="BN42" s="75">
        <v>-200</v>
      </c>
      <c r="BO42" s="75">
        <v>-245</v>
      </c>
      <c r="BP42" s="75">
        <v>-171</v>
      </c>
      <c r="BQ42" s="75">
        <v>-221</v>
      </c>
    </row>
    <row r="43" spans="2:70" s="63" customFormat="1" outlineLevel="1" x14ac:dyDescent="0.2">
      <c r="G43" s="37"/>
    </row>
    <row r="44" spans="2:70" outlineLevel="1" x14ac:dyDescent="0.2">
      <c r="E44" s="77" t="s">
        <v>106</v>
      </c>
      <c r="G44" s="37" t="s">
        <v>108</v>
      </c>
      <c r="J44" s="78">
        <f>SUM(J41:J42)</f>
        <v>208</v>
      </c>
      <c r="K44" s="78">
        <f t="shared" ref="K44:BQ44" si="8">SUM(K41:K42)</f>
        <v>-9</v>
      </c>
      <c r="L44" s="78">
        <f t="shared" si="8"/>
        <v>-42</v>
      </c>
      <c r="M44" s="78">
        <f t="shared" si="8"/>
        <v>31</v>
      </c>
      <c r="N44" s="78">
        <f t="shared" si="8"/>
        <v>260</v>
      </c>
      <c r="O44" s="78">
        <f t="shared" si="8"/>
        <v>7</v>
      </c>
      <c r="P44" s="78">
        <f t="shared" si="8"/>
        <v>-48</v>
      </c>
      <c r="Q44" s="78">
        <f t="shared" si="8"/>
        <v>109</v>
      </c>
      <c r="R44" s="78">
        <f t="shared" si="8"/>
        <v>98</v>
      </c>
      <c r="S44" s="78">
        <f t="shared" si="8"/>
        <v>208</v>
      </c>
      <c r="T44" s="78">
        <f t="shared" si="8"/>
        <v>86</v>
      </c>
      <c r="U44" s="78">
        <f t="shared" si="8"/>
        <v>82</v>
      </c>
      <c r="V44" s="78">
        <f t="shared" si="8"/>
        <v>133</v>
      </c>
      <c r="W44" s="78">
        <f t="shared" si="8"/>
        <v>113</v>
      </c>
      <c r="X44" s="78">
        <f t="shared" si="8"/>
        <v>150</v>
      </c>
      <c r="Y44" s="78">
        <f t="shared" si="8"/>
        <v>207</v>
      </c>
      <c r="Z44" s="78">
        <f t="shared" si="8"/>
        <v>104</v>
      </c>
      <c r="AA44" s="78">
        <f t="shared" si="8"/>
        <v>-79</v>
      </c>
      <c r="AB44" s="78">
        <f t="shared" si="8"/>
        <v>-5</v>
      </c>
      <c r="AC44" s="78">
        <f t="shared" si="8"/>
        <v>-4</v>
      </c>
      <c r="AD44" s="78">
        <f t="shared" si="8"/>
        <v>-48</v>
      </c>
      <c r="AE44" s="78">
        <f t="shared" si="8"/>
        <v>69</v>
      </c>
      <c r="AF44" s="78">
        <f t="shared" si="8"/>
        <v>83</v>
      </c>
      <c r="AG44" s="78">
        <f t="shared" si="8"/>
        <v>-46</v>
      </c>
      <c r="AH44" s="78">
        <f t="shared" si="8"/>
        <v>10</v>
      </c>
      <c r="AI44" s="78">
        <f t="shared" si="8"/>
        <v>40</v>
      </c>
      <c r="AJ44" s="78">
        <f t="shared" si="8"/>
        <v>161</v>
      </c>
      <c r="AK44" s="78">
        <f t="shared" si="8"/>
        <v>155</v>
      </c>
      <c r="AL44" s="78">
        <f t="shared" si="8"/>
        <v>100</v>
      </c>
      <c r="AM44" s="78">
        <f t="shared" si="8"/>
        <v>105</v>
      </c>
      <c r="AN44" s="78">
        <f t="shared" si="8"/>
        <v>82</v>
      </c>
      <c r="AO44" s="78">
        <f t="shared" si="8"/>
        <v>9</v>
      </c>
      <c r="AP44" s="78">
        <f t="shared" si="8"/>
        <v>0</v>
      </c>
      <c r="AQ44" s="78">
        <f t="shared" si="8"/>
        <v>27</v>
      </c>
      <c r="AR44" s="78">
        <f t="shared" si="8"/>
        <v>40</v>
      </c>
      <c r="AS44" s="78">
        <f t="shared" si="8"/>
        <v>190</v>
      </c>
      <c r="AT44" s="78">
        <f t="shared" si="8"/>
        <v>277</v>
      </c>
      <c r="AU44" s="78">
        <f t="shared" si="8"/>
        <v>28</v>
      </c>
      <c r="AV44" s="78">
        <f t="shared" si="8"/>
        <v>-13</v>
      </c>
      <c r="AW44" s="78">
        <f t="shared" si="8"/>
        <v>138</v>
      </c>
      <c r="AX44" s="78">
        <f t="shared" si="8"/>
        <v>265</v>
      </c>
      <c r="AY44" s="78">
        <f t="shared" si="8"/>
        <v>-7</v>
      </c>
      <c r="AZ44" s="78">
        <f t="shared" si="8"/>
        <v>-86</v>
      </c>
      <c r="BA44" s="78">
        <f t="shared" si="8"/>
        <v>177</v>
      </c>
      <c r="BB44" s="78">
        <f t="shared" si="8"/>
        <v>77</v>
      </c>
      <c r="BC44" s="78">
        <f t="shared" si="8"/>
        <v>96</v>
      </c>
      <c r="BD44" s="78">
        <f t="shared" si="8"/>
        <v>13</v>
      </c>
      <c r="BE44" s="78">
        <f t="shared" si="8"/>
        <v>71</v>
      </c>
      <c r="BF44" s="78">
        <f t="shared" si="8"/>
        <v>-104</v>
      </c>
      <c r="BG44" s="78">
        <f t="shared" si="8"/>
        <v>192</v>
      </c>
      <c r="BH44" s="78">
        <f t="shared" si="8"/>
        <v>60</v>
      </c>
      <c r="BI44" s="78">
        <f t="shared" si="8"/>
        <v>-6</v>
      </c>
      <c r="BJ44" s="78">
        <f t="shared" si="8"/>
        <v>-5</v>
      </c>
      <c r="BK44" s="78">
        <f t="shared" si="8"/>
        <v>110</v>
      </c>
      <c r="BL44" s="78">
        <f t="shared" si="8"/>
        <v>201</v>
      </c>
      <c r="BM44" s="78">
        <f t="shared" si="8"/>
        <v>48</v>
      </c>
      <c r="BN44" s="78">
        <f t="shared" si="8"/>
        <v>0</v>
      </c>
      <c r="BO44" s="78">
        <f t="shared" si="8"/>
        <v>-103</v>
      </c>
      <c r="BP44" s="78">
        <f t="shared" si="8"/>
        <v>165</v>
      </c>
      <c r="BQ44" s="78">
        <f t="shared" si="8"/>
        <v>110</v>
      </c>
    </row>
    <row r="45" spans="2:70" s="63" customFormat="1" outlineLevel="1" x14ac:dyDescent="0.2">
      <c r="E45" s="77"/>
      <c r="G45" s="37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</row>
    <row r="46" spans="2:70" outlineLevel="1" x14ac:dyDescent="0.2">
      <c r="E46" s="79" t="s">
        <v>107</v>
      </c>
      <c r="G46" s="37" t="s">
        <v>109</v>
      </c>
      <c r="J46" s="80">
        <f t="shared" ref="J46:AO46" si="9">IF(J41,J44/J41,"")</f>
        <v>0.60641399416909625</v>
      </c>
      <c r="K46" s="80">
        <f t="shared" si="9"/>
        <v>-3.8461538461538464E-2</v>
      </c>
      <c r="L46" s="80">
        <f t="shared" si="9"/>
        <v>-0.36842105263157893</v>
      </c>
      <c r="M46" s="80">
        <f t="shared" si="9"/>
        <v>0.14622641509433962</v>
      </c>
      <c r="N46" s="80">
        <f t="shared" si="9"/>
        <v>0.68965517241379315</v>
      </c>
      <c r="O46" s="80">
        <f t="shared" si="9"/>
        <v>4.7619047619047616E-2</v>
      </c>
      <c r="P46" s="80">
        <f t="shared" si="9"/>
        <v>-0.31788079470198677</v>
      </c>
      <c r="Q46" s="80">
        <f t="shared" si="9"/>
        <v>0.37586206896551722</v>
      </c>
      <c r="R46" s="80">
        <f t="shared" si="9"/>
        <v>0.29878048780487804</v>
      </c>
      <c r="S46" s="80">
        <f t="shared" si="9"/>
        <v>0.63608562691131498</v>
      </c>
      <c r="T46" s="80">
        <f t="shared" si="9"/>
        <v>0.31851851851851853</v>
      </c>
      <c r="U46" s="80">
        <f t="shared" si="9"/>
        <v>0.41836734693877553</v>
      </c>
      <c r="V46" s="80">
        <f t="shared" si="9"/>
        <v>0.47330960854092524</v>
      </c>
      <c r="W46" s="80">
        <f t="shared" si="9"/>
        <v>0.3896551724137931</v>
      </c>
      <c r="X46" s="80">
        <f t="shared" si="9"/>
        <v>0.53191489361702127</v>
      </c>
      <c r="Y46" s="80">
        <f t="shared" si="9"/>
        <v>0.52941176470588236</v>
      </c>
      <c r="Z46" s="80">
        <f t="shared" si="9"/>
        <v>0.42622950819672129</v>
      </c>
      <c r="AA46" s="80">
        <f t="shared" si="9"/>
        <v>-0.55633802816901412</v>
      </c>
      <c r="AB46" s="80">
        <f t="shared" si="9"/>
        <v>-3.2467532467532464E-2</v>
      </c>
      <c r="AC46" s="80">
        <f t="shared" si="9"/>
        <v>-3.3333333333333333E-2</v>
      </c>
      <c r="AD46" s="80">
        <f t="shared" si="9"/>
        <v>-0.27272727272727271</v>
      </c>
      <c r="AE46" s="80">
        <f t="shared" si="9"/>
        <v>0.23232323232323232</v>
      </c>
      <c r="AF46" s="80">
        <f t="shared" si="9"/>
        <v>0.34873949579831931</v>
      </c>
      <c r="AG46" s="80">
        <f t="shared" si="9"/>
        <v>-0.43809523809523809</v>
      </c>
      <c r="AH46" s="80">
        <f t="shared" si="9"/>
        <v>6.9930069930069935E-2</v>
      </c>
      <c r="AI46" s="80">
        <f t="shared" si="9"/>
        <v>0.17167381974248927</v>
      </c>
      <c r="AJ46" s="80">
        <f t="shared" si="9"/>
        <v>0.41709844559585491</v>
      </c>
      <c r="AK46" s="80">
        <f t="shared" si="9"/>
        <v>0.54770318021201414</v>
      </c>
      <c r="AL46" s="80">
        <f t="shared" si="9"/>
        <v>0.42553191489361702</v>
      </c>
      <c r="AM46" s="80">
        <f t="shared" si="9"/>
        <v>0.32608695652173914</v>
      </c>
      <c r="AN46" s="80">
        <f t="shared" si="9"/>
        <v>0.354978354978355</v>
      </c>
      <c r="AO46" s="80">
        <f t="shared" si="9"/>
        <v>3.515625E-2</v>
      </c>
      <c r="AP46" s="80">
        <f t="shared" ref="AP46:BQ46" si="10">IF(AP41,AP44/AP41,"")</f>
        <v>0</v>
      </c>
      <c r="AQ46" s="80">
        <f t="shared" si="10"/>
        <v>0.15083798882681565</v>
      </c>
      <c r="AR46" s="80">
        <f t="shared" si="10"/>
        <v>0.22598870056497175</v>
      </c>
      <c r="AS46" s="80">
        <f t="shared" si="10"/>
        <v>0.49738219895287961</v>
      </c>
      <c r="AT46" s="80">
        <f t="shared" si="10"/>
        <v>0.6925</v>
      </c>
      <c r="AU46" s="80">
        <f t="shared" si="10"/>
        <v>0.13793103448275862</v>
      </c>
      <c r="AV46" s="80">
        <f t="shared" si="10"/>
        <v>-9.154929577464789E-2</v>
      </c>
      <c r="AW46" s="80">
        <f t="shared" si="10"/>
        <v>0.42331288343558282</v>
      </c>
      <c r="AX46" s="80">
        <f t="shared" si="10"/>
        <v>0.70855614973262027</v>
      </c>
      <c r="AY46" s="80">
        <f t="shared" si="10"/>
        <v>-3.2110091743119268E-2</v>
      </c>
      <c r="AZ46" s="80">
        <f t="shared" si="10"/>
        <v>-0.55844155844155841</v>
      </c>
      <c r="BA46" s="80">
        <f t="shared" si="10"/>
        <v>0.45501285347043702</v>
      </c>
      <c r="BB46" s="80">
        <f t="shared" si="10"/>
        <v>0.27500000000000002</v>
      </c>
      <c r="BC46" s="80">
        <f t="shared" si="10"/>
        <v>0.35687732342007433</v>
      </c>
      <c r="BD46" s="80">
        <f t="shared" si="10"/>
        <v>6.2200956937799042E-2</v>
      </c>
      <c r="BE46" s="80">
        <f t="shared" si="10"/>
        <v>0.26591760299625467</v>
      </c>
      <c r="BF46" s="80">
        <f t="shared" si="10"/>
        <v>-0.95412844036697253</v>
      </c>
      <c r="BG46" s="80">
        <f t="shared" si="10"/>
        <v>0.63787375415282388</v>
      </c>
      <c r="BH46" s="80">
        <f t="shared" si="10"/>
        <v>0.26785714285714285</v>
      </c>
      <c r="BI46" s="80">
        <f t="shared" si="10"/>
        <v>-5.3571428571428568E-2</v>
      </c>
      <c r="BJ46" s="80">
        <f t="shared" si="10"/>
        <v>-2.5252525252525252E-2</v>
      </c>
      <c r="BK46" s="80">
        <f t="shared" si="10"/>
        <v>0.41666666666666669</v>
      </c>
      <c r="BL46" s="80">
        <f t="shared" si="10"/>
        <v>0.50757575757575757</v>
      </c>
      <c r="BM46" s="80">
        <f t="shared" si="10"/>
        <v>0.19354838709677419</v>
      </c>
      <c r="BN46" s="80">
        <f t="shared" si="10"/>
        <v>0</v>
      </c>
      <c r="BO46" s="80">
        <f t="shared" si="10"/>
        <v>-0.72535211267605637</v>
      </c>
      <c r="BP46" s="80">
        <f t="shared" si="10"/>
        <v>0.49107142857142855</v>
      </c>
      <c r="BQ46" s="80">
        <f t="shared" si="10"/>
        <v>0.33232628398791542</v>
      </c>
    </row>
    <row r="47" spans="2:70" outlineLevel="1" x14ac:dyDescent="0.2"/>
    <row r="48" spans="2:70" outlineLevel="1" x14ac:dyDescent="0.2"/>
  </sheetData>
  <mergeCells count="2">
    <mergeCell ref="I1:J1"/>
    <mergeCell ref="A3:E3"/>
  </mergeCells>
  <conditionalFormatting sqref="F4">
    <cfRule type="cellIs" dxfId="8" priority="1" operator="notEqual">
      <formula>0</formula>
    </cfRule>
  </conditionalFormatting>
  <dataValidations count="1">
    <dataValidation type="list" allowBlank="1" showInputMessage="1" showErrorMessage="1" sqref="F18:F20" xr:uid="{AF1F2370-833E-4459-AB1A-B9BC6FE1A08A}">
      <formula1>LU_Number_of_Periods</formula1>
    </dataValidation>
  </dataValidations>
  <hyperlinks>
    <hyperlink ref="F4" location="Overall_Error_Check" tooltip="Go to Overall Error Check" display="Overall_Error_Check" xr:uid="{CF11F9DC-DA3D-4E3A-B51B-674FAC20A51C}"/>
    <hyperlink ref="A3:E3" location="HL_Navigator" tooltip="Go to Navigator (Table of Contents)" display="Navigator" xr:uid="{35FF8924-1199-4A6B-A33B-76EC917D2778}"/>
    <hyperlink ref="A3" location="HL_Navigator" display="Navigator" xr:uid="{581960DF-AB28-4F48-8A5F-F47C93399B8A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E6348-203B-4719-A6EE-2460435213F1}">
  <sheetPr>
    <outlinePr summaryBelow="0" summaryRight="0"/>
  </sheetPr>
  <dimension ref="A1:BR33"/>
  <sheetViews>
    <sheetView showGridLines="0" workbookViewId="0">
      <pane ySplit="11" topLeftCell="A12" activePane="bottomLeft" state="frozen"/>
      <selection pane="bottomLeft" activeCell="A12" sqref="A12"/>
    </sheetView>
  </sheetViews>
  <sheetFormatPr defaultRowHeight="12" outlineLevelRow="2" x14ac:dyDescent="0.2"/>
  <cols>
    <col min="1" max="4" width="3.7109375" style="63" customWidth="1"/>
    <col min="5" max="5" width="9.42578125" style="63" bestFit="1" customWidth="1"/>
    <col min="6" max="7" width="9.85546875" style="63" bestFit="1" customWidth="1"/>
    <col min="8" max="16384" width="9.140625" style="63"/>
  </cols>
  <sheetData>
    <row r="1" spans="1:70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Outputs</v>
      </c>
      <c r="I1" s="88"/>
      <c r="J1" s="88"/>
    </row>
    <row r="2" spans="1:70" ht="18" x14ac:dyDescent="0.25">
      <c r="A2" s="51" t="str">
        <f ca="1">Model_Name</f>
        <v>Chapter 3.4 - SP Aggregating Time Periods.xlsx</v>
      </c>
    </row>
    <row r="3" spans="1:70" x14ac:dyDescent="0.2">
      <c r="A3" s="88" t="s">
        <v>1</v>
      </c>
      <c r="B3" s="88"/>
      <c r="C3" s="88"/>
      <c r="D3" s="88"/>
      <c r="E3" s="88"/>
    </row>
    <row r="4" spans="1:70" ht="14.25" x14ac:dyDescent="0.2">
      <c r="B4" s="63" t="s">
        <v>2</v>
      </c>
      <c r="F4" s="1">
        <f>Overall_Error_Check</f>
        <v>0</v>
      </c>
    </row>
    <row r="5" spans="1:70" collapsed="1" x14ac:dyDescent="0.2">
      <c r="J5" s="45">
        <f ca="1">IF(J$7="","",J$7)</f>
        <v>44227</v>
      </c>
      <c r="K5" s="45">
        <f t="shared" ref="K5:BQ5" ca="1" si="0">IF(K$7="","",K$7)</f>
        <v>44255</v>
      </c>
      <c r="L5" s="45">
        <f t="shared" ca="1" si="0"/>
        <v>44286</v>
      </c>
      <c r="M5" s="45">
        <f t="shared" ca="1" si="0"/>
        <v>44316</v>
      </c>
      <c r="N5" s="45">
        <f t="shared" ca="1" si="0"/>
        <v>44347</v>
      </c>
      <c r="O5" s="45">
        <f t="shared" ca="1" si="0"/>
        <v>44377</v>
      </c>
      <c r="P5" s="45">
        <f t="shared" ca="1" si="0"/>
        <v>44408</v>
      </c>
      <c r="Q5" s="45">
        <f t="shared" ca="1" si="0"/>
        <v>44439</v>
      </c>
      <c r="R5" s="45">
        <f t="shared" ca="1" si="0"/>
        <v>44469</v>
      </c>
      <c r="S5" s="45">
        <f t="shared" ca="1" si="0"/>
        <v>44500</v>
      </c>
      <c r="T5" s="45">
        <f t="shared" ca="1" si="0"/>
        <v>44530</v>
      </c>
      <c r="U5" s="45">
        <f t="shared" ca="1" si="0"/>
        <v>44561</v>
      </c>
      <c r="V5" s="45">
        <f t="shared" ca="1" si="0"/>
        <v>44651</v>
      </c>
      <c r="W5" s="45">
        <f t="shared" ca="1" si="0"/>
        <v>44742</v>
      </c>
      <c r="X5" s="45">
        <f t="shared" ca="1" si="0"/>
        <v>44834</v>
      </c>
      <c r="Y5" s="45">
        <f t="shared" ca="1" si="0"/>
        <v>44926</v>
      </c>
      <c r="Z5" s="45">
        <f t="shared" ca="1" si="0"/>
        <v>45107</v>
      </c>
      <c r="AA5" s="45">
        <f t="shared" ca="1" si="0"/>
        <v>45291</v>
      </c>
      <c r="AB5" s="45">
        <f t="shared" ca="1" si="0"/>
        <v>45657</v>
      </c>
      <c r="AC5" s="45">
        <f t="shared" ca="1" si="0"/>
        <v>46022</v>
      </c>
      <c r="AD5" s="45" t="str">
        <f t="shared" ca="1" si="0"/>
        <v/>
      </c>
      <c r="AE5" s="45" t="str">
        <f t="shared" ca="1" si="0"/>
        <v/>
      </c>
      <c r="AF5" s="45" t="str">
        <f t="shared" ca="1" si="0"/>
        <v/>
      </c>
      <c r="AG5" s="45" t="str">
        <f t="shared" ca="1" si="0"/>
        <v/>
      </c>
      <c r="AH5" s="45" t="str">
        <f t="shared" ca="1" si="0"/>
        <v/>
      </c>
      <c r="AI5" s="45" t="str">
        <f t="shared" ca="1" si="0"/>
        <v/>
      </c>
      <c r="AJ5" s="45" t="str">
        <f t="shared" ca="1" si="0"/>
        <v/>
      </c>
      <c r="AK5" s="45" t="str">
        <f t="shared" ca="1" si="0"/>
        <v/>
      </c>
      <c r="AL5" s="45" t="str">
        <f t="shared" ca="1" si="0"/>
        <v/>
      </c>
      <c r="AM5" s="45" t="str">
        <f t="shared" ca="1" si="0"/>
        <v/>
      </c>
      <c r="AN5" s="45" t="str">
        <f t="shared" ca="1" si="0"/>
        <v/>
      </c>
      <c r="AO5" s="45" t="str">
        <f t="shared" ca="1" si="0"/>
        <v/>
      </c>
      <c r="AP5" s="45" t="str">
        <f t="shared" ca="1" si="0"/>
        <v/>
      </c>
      <c r="AQ5" s="45" t="str">
        <f t="shared" ca="1" si="0"/>
        <v/>
      </c>
      <c r="AR5" s="45" t="str">
        <f t="shared" ca="1" si="0"/>
        <v/>
      </c>
      <c r="AS5" s="45" t="str">
        <f t="shared" ca="1" si="0"/>
        <v/>
      </c>
      <c r="AT5" s="45" t="str">
        <f t="shared" ca="1" si="0"/>
        <v/>
      </c>
      <c r="AU5" s="45" t="str">
        <f t="shared" ca="1" si="0"/>
        <v/>
      </c>
      <c r="AV5" s="45" t="str">
        <f t="shared" ca="1" si="0"/>
        <v/>
      </c>
      <c r="AW5" s="45" t="str">
        <f t="shared" ca="1" si="0"/>
        <v/>
      </c>
      <c r="AX5" s="45" t="str">
        <f t="shared" ca="1" si="0"/>
        <v/>
      </c>
      <c r="AY5" s="45" t="str">
        <f t="shared" ca="1" si="0"/>
        <v/>
      </c>
      <c r="AZ5" s="45" t="str">
        <f t="shared" ca="1" si="0"/>
        <v/>
      </c>
      <c r="BA5" s="45" t="str">
        <f t="shared" ca="1" si="0"/>
        <v/>
      </c>
      <c r="BB5" s="45" t="str">
        <f t="shared" ca="1" si="0"/>
        <v/>
      </c>
      <c r="BC5" s="45" t="str">
        <f t="shared" ca="1" si="0"/>
        <v/>
      </c>
      <c r="BD5" s="45" t="str">
        <f t="shared" ca="1" si="0"/>
        <v/>
      </c>
      <c r="BE5" s="45" t="str">
        <f t="shared" ca="1" si="0"/>
        <v/>
      </c>
      <c r="BF5" s="45" t="str">
        <f t="shared" ca="1" si="0"/>
        <v/>
      </c>
      <c r="BG5" s="45" t="str">
        <f t="shared" ca="1" si="0"/>
        <v/>
      </c>
      <c r="BH5" s="45" t="str">
        <f t="shared" ca="1" si="0"/>
        <v/>
      </c>
      <c r="BI5" s="45" t="str">
        <f t="shared" ca="1" si="0"/>
        <v/>
      </c>
      <c r="BJ5" s="45" t="str">
        <f t="shared" ca="1" si="0"/>
        <v/>
      </c>
      <c r="BK5" s="45" t="str">
        <f t="shared" ca="1" si="0"/>
        <v/>
      </c>
      <c r="BL5" s="45" t="str">
        <f t="shared" ca="1" si="0"/>
        <v/>
      </c>
      <c r="BM5" s="45" t="str">
        <f t="shared" ca="1" si="0"/>
        <v/>
      </c>
      <c r="BN5" s="45" t="str">
        <f t="shared" ca="1" si="0"/>
        <v/>
      </c>
      <c r="BO5" s="45" t="str">
        <f t="shared" ca="1" si="0"/>
        <v/>
      </c>
      <c r="BP5" s="45" t="str">
        <f t="shared" ca="1" si="0"/>
        <v/>
      </c>
      <c r="BQ5" s="45" t="str">
        <f t="shared" ca="1" si="0"/>
        <v/>
      </c>
    </row>
    <row r="6" spans="1:70" hidden="1" outlineLevel="2" x14ac:dyDescent="0.2">
      <c r="C6" s="63" t="str">
        <f>Timing!C6</f>
        <v>Start Date</v>
      </c>
      <c r="J6" s="44">
        <f t="shared" ref="J6:AO6" ca="1" si="1">IF(J$11="","",IF(J$11=1,Model_Start_Date,I$7+1))</f>
        <v>44197</v>
      </c>
      <c r="K6" s="44">
        <f t="shared" ca="1" si="1"/>
        <v>44228</v>
      </c>
      <c r="L6" s="44">
        <f t="shared" ca="1" si="1"/>
        <v>44256</v>
      </c>
      <c r="M6" s="44">
        <f t="shared" ca="1" si="1"/>
        <v>44287</v>
      </c>
      <c r="N6" s="44">
        <f t="shared" ca="1" si="1"/>
        <v>44317</v>
      </c>
      <c r="O6" s="44">
        <f t="shared" ca="1" si="1"/>
        <v>44348</v>
      </c>
      <c r="P6" s="44">
        <f t="shared" ca="1" si="1"/>
        <v>44378</v>
      </c>
      <c r="Q6" s="44">
        <f t="shared" ca="1" si="1"/>
        <v>44409</v>
      </c>
      <c r="R6" s="44">
        <f t="shared" ca="1" si="1"/>
        <v>44440</v>
      </c>
      <c r="S6" s="44">
        <f t="shared" ca="1" si="1"/>
        <v>44470</v>
      </c>
      <c r="T6" s="44">
        <f t="shared" ca="1" si="1"/>
        <v>44501</v>
      </c>
      <c r="U6" s="44">
        <f t="shared" ca="1" si="1"/>
        <v>44531</v>
      </c>
      <c r="V6" s="44">
        <f t="shared" ca="1" si="1"/>
        <v>44562</v>
      </c>
      <c r="W6" s="44">
        <f t="shared" ca="1" si="1"/>
        <v>44652</v>
      </c>
      <c r="X6" s="44">
        <f t="shared" ca="1" si="1"/>
        <v>44743</v>
      </c>
      <c r="Y6" s="44">
        <f t="shared" ca="1" si="1"/>
        <v>44835</v>
      </c>
      <c r="Z6" s="44">
        <f t="shared" ca="1" si="1"/>
        <v>44927</v>
      </c>
      <c r="AA6" s="44">
        <f t="shared" ca="1" si="1"/>
        <v>45108</v>
      </c>
      <c r="AB6" s="44">
        <f t="shared" ca="1" si="1"/>
        <v>45292</v>
      </c>
      <c r="AC6" s="44">
        <f t="shared" ca="1" si="1"/>
        <v>45658</v>
      </c>
      <c r="AD6" s="44" t="str">
        <f t="shared" ca="1" si="1"/>
        <v/>
      </c>
      <c r="AE6" s="44" t="str">
        <f t="shared" ca="1" si="1"/>
        <v/>
      </c>
      <c r="AF6" s="44" t="str">
        <f t="shared" ca="1" si="1"/>
        <v/>
      </c>
      <c r="AG6" s="44" t="str">
        <f t="shared" ca="1" si="1"/>
        <v/>
      </c>
      <c r="AH6" s="44" t="str">
        <f t="shared" ca="1" si="1"/>
        <v/>
      </c>
      <c r="AI6" s="44" t="str">
        <f t="shared" ca="1" si="1"/>
        <v/>
      </c>
      <c r="AJ6" s="44" t="str">
        <f t="shared" ca="1" si="1"/>
        <v/>
      </c>
      <c r="AK6" s="44" t="str">
        <f t="shared" ca="1" si="1"/>
        <v/>
      </c>
      <c r="AL6" s="44" t="str">
        <f t="shared" ca="1" si="1"/>
        <v/>
      </c>
      <c r="AM6" s="44" t="str">
        <f t="shared" ca="1" si="1"/>
        <v/>
      </c>
      <c r="AN6" s="44" t="str">
        <f t="shared" ca="1" si="1"/>
        <v/>
      </c>
      <c r="AO6" s="44" t="str">
        <f t="shared" ca="1" si="1"/>
        <v/>
      </c>
      <c r="AP6" s="44" t="str">
        <f t="shared" ref="AP6:BQ6" ca="1" si="2">IF(AP$11="","",IF(AP$11=1,Model_Start_Date,AO$7+1))</f>
        <v/>
      </c>
      <c r="AQ6" s="44" t="str">
        <f t="shared" ca="1" si="2"/>
        <v/>
      </c>
      <c r="AR6" s="44" t="str">
        <f t="shared" ca="1" si="2"/>
        <v/>
      </c>
      <c r="AS6" s="44" t="str">
        <f t="shared" ca="1" si="2"/>
        <v/>
      </c>
      <c r="AT6" s="44" t="str">
        <f t="shared" ca="1" si="2"/>
        <v/>
      </c>
      <c r="AU6" s="44" t="str">
        <f t="shared" ca="1" si="2"/>
        <v/>
      </c>
      <c r="AV6" s="44" t="str">
        <f t="shared" ca="1" si="2"/>
        <v/>
      </c>
      <c r="AW6" s="44" t="str">
        <f t="shared" ca="1" si="2"/>
        <v/>
      </c>
      <c r="AX6" s="44" t="str">
        <f t="shared" ca="1" si="2"/>
        <v/>
      </c>
      <c r="AY6" s="44" t="str">
        <f t="shared" ca="1" si="2"/>
        <v/>
      </c>
      <c r="AZ6" s="44" t="str">
        <f t="shared" ca="1" si="2"/>
        <v/>
      </c>
      <c r="BA6" s="44" t="str">
        <f t="shared" ca="1" si="2"/>
        <v/>
      </c>
      <c r="BB6" s="44" t="str">
        <f t="shared" ca="1" si="2"/>
        <v/>
      </c>
      <c r="BC6" s="44" t="str">
        <f t="shared" ca="1" si="2"/>
        <v/>
      </c>
      <c r="BD6" s="44" t="str">
        <f t="shared" ca="1" si="2"/>
        <v/>
      </c>
      <c r="BE6" s="44" t="str">
        <f t="shared" ca="1" si="2"/>
        <v/>
      </c>
      <c r="BF6" s="44" t="str">
        <f t="shared" ca="1" si="2"/>
        <v/>
      </c>
      <c r="BG6" s="44" t="str">
        <f t="shared" ca="1" si="2"/>
        <v/>
      </c>
      <c r="BH6" s="44" t="str">
        <f t="shared" ca="1" si="2"/>
        <v/>
      </c>
      <c r="BI6" s="44" t="str">
        <f t="shared" ca="1" si="2"/>
        <v/>
      </c>
      <c r="BJ6" s="44" t="str">
        <f t="shared" ca="1" si="2"/>
        <v/>
      </c>
      <c r="BK6" s="44" t="str">
        <f t="shared" ca="1" si="2"/>
        <v/>
      </c>
      <c r="BL6" s="44" t="str">
        <f t="shared" ca="1" si="2"/>
        <v/>
      </c>
      <c r="BM6" s="44" t="str">
        <f t="shared" ca="1" si="2"/>
        <v/>
      </c>
      <c r="BN6" s="44" t="str">
        <f t="shared" ca="1" si="2"/>
        <v/>
      </c>
      <c r="BO6" s="44" t="str">
        <f t="shared" ca="1" si="2"/>
        <v/>
      </c>
      <c r="BP6" s="44" t="str">
        <f t="shared" ca="1" si="2"/>
        <v/>
      </c>
      <c r="BQ6" s="44" t="str">
        <f t="shared" ca="1" si="2"/>
        <v/>
      </c>
    </row>
    <row r="7" spans="1:70" hidden="1" outlineLevel="2" x14ac:dyDescent="0.2">
      <c r="C7" s="63" t="str">
        <f>Timing!C7</f>
        <v>End Date</v>
      </c>
      <c r="J7" s="44">
        <f t="shared" ref="J7:AO7" ca="1" si="3">IF(J$11="","",LOOKUP(J$11,LU_Reporting_Period_No,LU_Reporting_Month))</f>
        <v>44227</v>
      </c>
      <c r="K7" s="44">
        <f t="shared" ca="1" si="3"/>
        <v>44255</v>
      </c>
      <c r="L7" s="44">
        <f t="shared" ca="1" si="3"/>
        <v>44286</v>
      </c>
      <c r="M7" s="44">
        <f t="shared" ca="1" si="3"/>
        <v>44316</v>
      </c>
      <c r="N7" s="44">
        <f t="shared" ca="1" si="3"/>
        <v>44347</v>
      </c>
      <c r="O7" s="44">
        <f t="shared" ca="1" si="3"/>
        <v>44377</v>
      </c>
      <c r="P7" s="44">
        <f t="shared" ca="1" si="3"/>
        <v>44408</v>
      </c>
      <c r="Q7" s="44">
        <f t="shared" ca="1" si="3"/>
        <v>44439</v>
      </c>
      <c r="R7" s="44">
        <f t="shared" ca="1" si="3"/>
        <v>44469</v>
      </c>
      <c r="S7" s="44">
        <f t="shared" ca="1" si="3"/>
        <v>44500</v>
      </c>
      <c r="T7" s="44">
        <f t="shared" ca="1" si="3"/>
        <v>44530</v>
      </c>
      <c r="U7" s="44">
        <f t="shared" ca="1" si="3"/>
        <v>44561</v>
      </c>
      <c r="V7" s="44">
        <f t="shared" ca="1" si="3"/>
        <v>44651</v>
      </c>
      <c r="W7" s="44">
        <f t="shared" ca="1" si="3"/>
        <v>44742</v>
      </c>
      <c r="X7" s="44">
        <f t="shared" ca="1" si="3"/>
        <v>44834</v>
      </c>
      <c r="Y7" s="44">
        <f t="shared" ca="1" si="3"/>
        <v>44926</v>
      </c>
      <c r="Z7" s="44">
        <f t="shared" ca="1" si="3"/>
        <v>45107</v>
      </c>
      <c r="AA7" s="44">
        <f t="shared" ca="1" si="3"/>
        <v>45291</v>
      </c>
      <c r="AB7" s="44">
        <f t="shared" ca="1" si="3"/>
        <v>45657</v>
      </c>
      <c r="AC7" s="44">
        <f t="shared" ca="1" si="3"/>
        <v>46022</v>
      </c>
      <c r="AD7" s="44" t="str">
        <f t="shared" ca="1" si="3"/>
        <v/>
      </c>
      <c r="AE7" s="44" t="str">
        <f t="shared" ca="1" si="3"/>
        <v/>
      </c>
      <c r="AF7" s="44" t="str">
        <f t="shared" ca="1" si="3"/>
        <v/>
      </c>
      <c r="AG7" s="44" t="str">
        <f t="shared" ca="1" si="3"/>
        <v/>
      </c>
      <c r="AH7" s="44" t="str">
        <f t="shared" ca="1" si="3"/>
        <v/>
      </c>
      <c r="AI7" s="44" t="str">
        <f t="shared" ca="1" si="3"/>
        <v/>
      </c>
      <c r="AJ7" s="44" t="str">
        <f t="shared" ca="1" si="3"/>
        <v/>
      </c>
      <c r="AK7" s="44" t="str">
        <f t="shared" ca="1" si="3"/>
        <v/>
      </c>
      <c r="AL7" s="44" t="str">
        <f t="shared" ca="1" si="3"/>
        <v/>
      </c>
      <c r="AM7" s="44" t="str">
        <f t="shared" ca="1" si="3"/>
        <v/>
      </c>
      <c r="AN7" s="44" t="str">
        <f t="shared" ca="1" si="3"/>
        <v/>
      </c>
      <c r="AO7" s="44" t="str">
        <f t="shared" ca="1" si="3"/>
        <v/>
      </c>
      <c r="AP7" s="44" t="str">
        <f t="shared" ref="AP7:BQ7" ca="1" si="4">IF(AP$11="","",LOOKUP(AP$11,LU_Reporting_Period_No,LU_Reporting_Month))</f>
        <v/>
      </c>
      <c r="AQ7" s="44" t="str">
        <f t="shared" ca="1" si="4"/>
        <v/>
      </c>
      <c r="AR7" s="44" t="str">
        <f t="shared" ca="1" si="4"/>
        <v/>
      </c>
      <c r="AS7" s="44" t="str">
        <f t="shared" ca="1" si="4"/>
        <v/>
      </c>
      <c r="AT7" s="44" t="str">
        <f t="shared" ca="1" si="4"/>
        <v/>
      </c>
      <c r="AU7" s="44" t="str">
        <f t="shared" ca="1" si="4"/>
        <v/>
      </c>
      <c r="AV7" s="44" t="str">
        <f t="shared" ca="1" si="4"/>
        <v/>
      </c>
      <c r="AW7" s="44" t="str">
        <f t="shared" ca="1" si="4"/>
        <v/>
      </c>
      <c r="AX7" s="44" t="str">
        <f t="shared" ca="1" si="4"/>
        <v/>
      </c>
      <c r="AY7" s="44" t="str">
        <f t="shared" ca="1" si="4"/>
        <v/>
      </c>
      <c r="AZ7" s="44" t="str">
        <f t="shared" ca="1" si="4"/>
        <v/>
      </c>
      <c r="BA7" s="44" t="str">
        <f t="shared" ca="1" si="4"/>
        <v/>
      </c>
      <c r="BB7" s="44" t="str">
        <f t="shared" ca="1" si="4"/>
        <v/>
      </c>
      <c r="BC7" s="44" t="str">
        <f t="shared" ca="1" si="4"/>
        <v/>
      </c>
      <c r="BD7" s="44" t="str">
        <f t="shared" ca="1" si="4"/>
        <v/>
      </c>
      <c r="BE7" s="44" t="str">
        <f t="shared" ca="1" si="4"/>
        <v/>
      </c>
      <c r="BF7" s="44" t="str">
        <f t="shared" ca="1" si="4"/>
        <v/>
      </c>
      <c r="BG7" s="44" t="str">
        <f t="shared" ca="1" si="4"/>
        <v/>
      </c>
      <c r="BH7" s="44" t="str">
        <f t="shared" ca="1" si="4"/>
        <v/>
      </c>
      <c r="BI7" s="44" t="str">
        <f t="shared" ca="1" si="4"/>
        <v/>
      </c>
      <c r="BJ7" s="44" t="str">
        <f t="shared" ca="1" si="4"/>
        <v/>
      </c>
      <c r="BK7" s="44" t="str">
        <f t="shared" ca="1" si="4"/>
        <v/>
      </c>
      <c r="BL7" s="44" t="str">
        <f t="shared" ca="1" si="4"/>
        <v/>
      </c>
      <c r="BM7" s="44" t="str">
        <f t="shared" ca="1" si="4"/>
        <v/>
      </c>
      <c r="BN7" s="44" t="str">
        <f t="shared" ca="1" si="4"/>
        <v/>
      </c>
      <c r="BO7" s="44" t="str">
        <f t="shared" ca="1" si="4"/>
        <v/>
      </c>
      <c r="BP7" s="44" t="str">
        <f t="shared" ca="1" si="4"/>
        <v/>
      </c>
      <c r="BQ7" s="44" t="str">
        <f t="shared" ca="1" si="4"/>
        <v/>
      </c>
    </row>
    <row r="8" spans="1:70" hidden="1" outlineLevel="2" x14ac:dyDescent="0.2">
      <c r="C8" s="63" t="str">
        <f>Timing!C8</f>
        <v>Number of Days</v>
      </c>
      <c r="J8" s="39">
        <f ca="1">IF(J$11="","",J$7-J$6+1)</f>
        <v>31</v>
      </c>
      <c r="K8" s="39">
        <f t="shared" ref="K8:BQ8" ca="1" si="5">IF(K$11="","",K$7-K$6+1)</f>
        <v>28</v>
      </c>
      <c r="L8" s="39">
        <f t="shared" ca="1" si="5"/>
        <v>31</v>
      </c>
      <c r="M8" s="39">
        <f t="shared" ca="1" si="5"/>
        <v>30</v>
      </c>
      <c r="N8" s="39">
        <f t="shared" ca="1" si="5"/>
        <v>31</v>
      </c>
      <c r="O8" s="39">
        <f t="shared" ca="1" si="5"/>
        <v>30</v>
      </c>
      <c r="P8" s="39">
        <f t="shared" ca="1" si="5"/>
        <v>31</v>
      </c>
      <c r="Q8" s="39">
        <f t="shared" ca="1" si="5"/>
        <v>31</v>
      </c>
      <c r="R8" s="39">
        <f t="shared" ca="1" si="5"/>
        <v>30</v>
      </c>
      <c r="S8" s="39">
        <f t="shared" ca="1" si="5"/>
        <v>31</v>
      </c>
      <c r="T8" s="39">
        <f t="shared" ca="1" si="5"/>
        <v>30</v>
      </c>
      <c r="U8" s="39">
        <f t="shared" ca="1" si="5"/>
        <v>31</v>
      </c>
      <c r="V8" s="39">
        <f t="shared" ca="1" si="5"/>
        <v>90</v>
      </c>
      <c r="W8" s="39">
        <f t="shared" ca="1" si="5"/>
        <v>91</v>
      </c>
      <c r="X8" s="39">
        <f t="shared" ca="1" si="5"/>
        <v>92</v>
      </c>
      <c r="Y8" s="39">
        <f t="shared" ca="1" si="5"/>
        <v>92</v>
      </c>
      <c r="Z8" s="39">
        <f t="shared" ca="1" si="5"/>
        <v>181</v>
      </c>
      <c r="AA8" s="39">
        <f t="shared" ca="1" si="5"/>
        <v>184</v>
      </c>
      <c r="AB8" s="39">
        <f t="shared" ca="1" si="5"/>
        <v>366</v>
      </c>
      <c r="AC8" s="39">
        <f t="shared" ca="1" si="5"/>
        <v>365</v>
      </c>
      <c r="AD8" s="39" t="str">
        <f t="shared" ca="1" si="5"/>
        <v/>
      </c>
      <c r="AE8" s="39" t="str">
        <f t="shared" ca="1" si="5"/>
        <v/>
      </c>
      <c r="AF8" s="39" t="str">
        <f t="shared" ca="1" si="5"/>
        <v/>
      </c>
      <c r="AG8" s="39" t="str">
        <f t="shared" ca="1" si="5"/>
        <v/>
      </c>
      <c r="AH8" s="39" t="str">
        <f t="shared" ca="1" si="5"/>
        <v/>
      </c>
      <c r="AI8" s="39" t="str">
        <f t="shared" ca="1" si="5"/>
        <v/>
      </c>
      <c r="AJ8" s="39" t="str">
        <f t="shared" ca="1" si="5"/>
        <v/>
      </c>
      <c r="AK8" s="39" t="str">
        <f t="shared" ca="1" si="5"/>
        <v/>
      </c>
      <c r="AL8" s="39" t="str">
        <f t="shared" ca="1" si="5"/>
        <v/>
      </c>
      <c r="AM8" s="39" t="str">
        <f t="shared" ca="1" si="5"/>
        <v/>
      </c>
      <c r="AN8" s="39" t="str">
        <f t="shared" ca="1" si="5"/>
        <v/>
      </c>
      <c r="AO8" s="39" t="str">
        <f t="shared" ca="1" si="5"/>
        <v/>
      </c>
      <c r="AP8" s="39" t="str">
        <f t="shared" ca="1" si="5"/>
        <v/>
      </c>
      <c r="AQ8" s="39" t="str">
        <f t="shared" ca="1" si="5"/>
        <v/>
      </c>
      <c r="AR8" s="39" t="str">
        <f t="shared" ca="1" si="5"/>
        <v/>
      </c>
      <c r="AS8" s="39" t="str">
        <f t="shared" ca="1" si="5"/>
        <v/>
      </c>
      <c r="AT8" s="39" t="str">
        <f t="shared" ca="1" si="5"/>
        <v/>
      </c>
      <c r="AU8" s="39" t="str">
        <f t="shared" ca="1" si="5"/>
        <v/>
      </c>
      <c r="AV8" s="39" t="str">
        <f t="shared" ca="1" si="5"/>
        <v/>
      </c>
      <c r="AW8" s="39" t="str">
        <f t="shared" ca="1" si="5"/>
        <v/>
      </c>
      <c r="AX8" s="39" t="str">
        <f t="shared" ca="1" si="5"/>
        <v/>
      </c>
      <c r="AY8" s="39" t="str">
        <f t="shared" ca="1" si="5"/>
        <v/>
      </c>
      <c r="AZ8" s="39" t="str">
        <f t="shared" ca="1" si="5"/>
        <v/>
      </c>
      <c r="BA8" s="39" t="str">
        <f t="shared" ca="1" si="5"/>
        <v/>
      </c>
      <c r="BB8" s="39" t="str">
        <f t="shared" ca="1" si="5"/>
        <v/>
      </c>
      <c r="BC8" s="39" t="str">
        <f t="shared" ca="1" si="5"/>
        <v/>
      </c>
      <c r="BD8" s="39" t="str">
        <f t="shared" ca="1" si="5"/>
        <v/>
      </c>
      <c r="BE8" s="39" t="str">
        <f t="shared" ca="1" si="5"/>
        <v/>
      </c>
      <c r="BF8" s="39" t="str">
        <f t="shared" ca="1" si="5"/>
        <v/>
      </c>
      <c r="BG8" s="39" t="str">
        <f t="shared" ca="1" si="5"/>
        <v/>
      </c>
      <c r="BH8" s="39" t="str">
        <f t="shared" ca="1" si="5"/>
        <v/>
      </c>
      <c r="BI8" s="39" t="str">
        <f t="shared" ca="1" si="5"/>
        <v/>
      </c>
      <c r="BJ8" s="39" t="str">
        <f t="shared" ca="1" si="5"/>
        <v/>
      </c>
      <c r="BK8" s="39" t="str">
        <f t="shared" ca="1" si="5"/>
        <v/>
      </c>
      <c r="BL8" s="39" t="str">
        <f t="shared" ca="1" si="5"/>
        <v/>
      </c>
      <c r="BM8" s="39" t="str">
        <f t="shared" ca="1" si="5"/>
        <v/>
      </c>
      <c r="BN8" s="39" t="str">
        <f t="shared" ca="1" si="5"/>
        <v/>
      </c>
      <c r="BO8" s="39" t="str">
        <f t="shared" ca="1" si="5"/>
        <v/>
      </c>
      <c r="BP8" s="39" t="str">
        <f t="shared" ca="1" si="5"/>
        <v/>
      </c>
      <c r="BQ8" s="39" t="str">
        <f t="shared" ca="1" si="5"/>
        <v/>
      </c>
    </row>
    <row r="9" spans="1:70" hidden="1" outlineLevel="2" x14ac:dyDescent="0.2">
      <c r="C9" s="63" t="str">
        <f>Assumptions!E28</f>
        <v>Scale-up Factor</v>
      </c>
      <c r="J9" s="82">
        <f t="shared" ref="J9:AO9" ca="1" si="6">IF(J$11="","",LOOKUP(J$11,LU_Reporting_Period_No,LU_Scale_Up_Factor))</f>
        <v>1</v>
      </c>
      <c r="K9" s="82">
        <f t="shared" ca="1" si="6"/>
        <v>1</v>
      </c>
      <c r="L9" s="82">
        <f t="shared" ca="1" si="6"/>
        <v>1</v>
      </c>
      <c r="M9" s="82">
        <f t="shared" ca="1" si="6"/>
        <v>1</v>
      </c>
      <c r="N9" s="82">
        <f t="shared" ca="1" si="6"/>
        <v>1</v>
      </c>
      <c r="O9" s="82">
        <f t="shared" ca="1" si="6"/>
        <v>1</v>
      </c>
      <c r="P9" s="82">
        <f t="shared" ca="1" si="6"/>
        <v>1</v>
      </c>
      <c r="Q9" s="82">
        <f t="shared" ca="1" si="6"/>
        <v>1</v>
      </c>
      <c r="R9" s="82">
        <f t="shared" ca="1" si="6"/>
        <v>1</v>
      </c>
      <c r="S9" s="82">
        <f t="shared" ca="1" si="6"/>
        <v>1</v>
      </c>
      <c r="T9" s="82">
        <f t="shared" ca="1" si="6"/>
        <v>1</v>
      </c>
      <c r="U9" s="82">
        <f t="shared" ca="1" si="6"/>
        <v>1</v>
      </c>
      <c r="V9" s="82">
        <f t="shared" ca="1" si="6"/>
        <v>1</v>
      </c>
      <c r="W9" s="82">
        <f t="shared" ca="1" si="6"/>
        <v>1</v>
      </c>
      <c r="X9" s="82">
        <f t="shared" ca="1" si="6"/>
        <v>1</v>
      </c>
      <c r="Y9" s="82">
        <f t="shared" ca="1" si="6"/>
        <v>1</v>
      </c>
      <c r="Z9" s="82">
        <f t="shared" ca="1" si="6"/>
        <v>1</v>
      </c>
      <c r="AA9" s="82">
        <f t="shared" ca="1" si="6"/>
        <v>1</v>
      </c>
      <c r="AB9" s="82">
        <f t="shared" ca="1" si="6"/>
        <v>1</v>
      </c>
      <c r="AC9" s="82">
        <f t="shared" ca="1" si="6"/>
        <v>1</v>
      </c>
      <c r="AD9" s="82" t="str">
        <f t="shared" ca="1" si="6"/>
        <v/>
      </c>
      <c r="AE9" s="82" t="str">
        <f t="shared" ca="1" si="6"/>
        <v/>
      </c>
      <c r="AF9" s="82" t="str">
        <f t="shared" ca="1" si="6"/>
        <v/>
      </c>
      <c r="AG9" s="82" t="str">
        <f t="shared" ca="1" si="6"/>
        <v/>
      </c>
      <c r="AH9" s="82" t="str">
        <f t="shared" ca="1" si="6"/>
        <v/>
      </c>
      <c r="AI9" s="82" t="str">
        <f t="shared" ca="1" si="6"/>
        <v/>
      </c>
      <c r="AJ9" s="82" t="str">
        <f t="shared" ca="1" si="6"/>
        <v/>
      </c>
      <c r="AK9" s="82" t="str">
        <f t="shared" ca="1" si="6"/>
        <v/>
      </c>
      <c r="AL9" s="82" t="str">
        <f t="shared" ca="1" si="6"/>
        <v/>
      </c>
      <c r="AM9" s="82" t="str">
        <f t="shared" ca="1" si="6"/>
        <v/>
      </c>
      <c r="AN9" s="82" t="str">
        <f t="shared" ca="1" si="6"/>
        <v/>
      </c>
      <c r="AO9" s="82" t="str">
        <f t="shared" ca="1" si="6"/>
        <v/>
      </c>
      <c r="AP9" s="82" t="str">
        <f t="shared" ref="AP9:BQ9" ca="1" si="7">IF(AP$11="","",LOOKUP(AP$11,LU_Reporting_Period_No,LU_Scale_Up_Factor))</f>
        <v/>
      </c>
      <c r="AQ9" s="82" t="str">
        <f t="shared" ca="1" si="7"/>
        <v/>
      </c>
      <c r="AR9" s="82" t="str">
        <f t="shared" ca="1" si="7"/>
        <v/>
      </c>
      <c r="AS9" s="82" t="str">
        <f t="shared" ca="1" si="7"/>
        <v/>
      </c>
      <c r="AT9" s="82" t="str">
        <f t="shared" ca="1" si="7"/>
        <v/>
      </c>
      <c r="AU9" s="82" t="str">
        <f t="shared" ca="1" si="7"/>
        <v/>
      </c>
      <c r="AV9" s="82" t="str">
        <f t="shared" ca="1" si="7"/>
        <v/>
      </c>
      <c r="AW9" s="82" t="str">
        <f t="shared" ca="1" si="7"/>
        <v/>
      </c>
      <c r="AX9" s="82" t="str">
        <f t="shared" ca="1" si="7"/>
        <v/>
      </c>
      <c r="AY9" s="82" t="str">
        <f t="shared" ca="1" si="7"/>
        <v/>
      </c>
      <c r="AZ9" s="82" t="str">
        <f t="shared" ca="1" si="7"/>
        <v/>
      </c>
      <c r="BA9" s="82" t="str">
        <f t="shared" ca="1" si="7"/>
        <v/>
      </c>
      <c r="BB9" s="82" t="str">
        <f t="shared" ca="1" si="7"/>
        <v/>
      </c>
      <c r="BC9" s="82" t="str">
        <f t="shared" ca="1" si="7"/>
        <v/>
      </c>
      <c r="BD9" s="82" t="str">
        <f t="shared" ca="1" si="7"/>
        <v/>
      </c>
      <c r="BE9" s="82" t="str">
        <f t="shared" ca="1" si="7"/>
        <v/>
      </c>
      <c r="BF9" s="82" t="str">
        <f t="shared" ca="1" si="7"/>
        <v/>
      </c>
      <c r="BG9" s="82" t="str">
        <f t="shared" ca="1" si="7"/>
        <v/>
      </c>
      <c r="BH9" s="82" t="str">
        <f t="shared" ca="1" si="7"/>
        <v/>
      </c>
      <c r="BI9" s="82" t="str">
        <f t="shared" ca="1" si="7"/>
        <v/>
      </c>
      <c r="BJ9" s="82" t="str">
        <f t="shared" ca="1" si="7"/>
        <v/>
      </c>
      <c r="BK9" s="82" t="str">
        <f t="shared" ca="1" si="7"/>
        <v/>
      </c>
      <c r="BL9" s="82" t="str">
        <f t="shared" ca="1" si="7"/>
        <v/>
      </c>
      <c r="BM9" s="82" t="str">
        <f t="shared" ca="1" si="7"/>
        <v/>
      </c>
      <c r="BN9" s="82" t="str">
        <f t="shared" ca="1" si="7"/>
        <v/>
      </c>
      <c r="BO9" s="82" t="str">
        <f t="shared" ca="1" si="7"/>
        <v/>
      </c>
      <c r="BP9" s="82" t="str">
        <f t="shared" ca="1" si="7"/>
        <v/>
      </c>
      <c r="BQ9" s="82" t="str">
        <f t="shared" ca="1" si="7"/>
        <v/>
      </c>
    </row>
    <row r="10" spans="1:70" hidden="1" outlineLevel="2" x14ac:dyDescent="0.2">
      <c r="C10" s="63" t="s">
        <v>96</v>
      </c>
      <c r="J10" s="81" t="str">
        <f t="shared" ref="J10:AO10" ca="1" si="8">IF(J$11="","",SUBSTITUTE(LOOKUP(J$11,LU_Reporting_Period_No,LU_Periodicity),"ly",""))</f>
        <v>Month</v>
      </c>
      <c r="K10" s="81" t="str">
        <f t="shared" ca="1" si="8"/>
        <v>Month</v>
      </c>
      <c r="L10" s="81" t="str">
        <f t="shared" ca="1" si="8"/>
        <v>Month</v>
      </c>
      <c r="M10" s="81" t="str">
        <f t="shared" ca="1" si="8"/>
        <v>Month</v>
      </c>
      <c r="N10" s="81" t="str">
        <f t="shared" ca="1" si="8"/>
        <v>Month</v>
      </c>
      <c r="O10" s="81" t="str">
        <f t="shared" ca="1" si="8"/>
        <v>Month</v>
      </c>
      <c r="P10" s="81" t="str">
        <f t="shared" ca="1" si="8"/>
        <v>Month</v>
      </c>
      <c r="Q10" s="81" t="str">
        <f t="shared" ca="1" si="8"/>
        <v>Month</v>
      </c>
      <c r="R10" s="81" t="str">
        <f t="shared" ca="1" si="8"/>
        <v>Month</v>
      </c>
      <c r="S10" s="81" t="str">
        <f t="shared" ca="1" si="8"/>
        <v>Month</v>
      </c>
      <c r="T10" s="81" t="str">
        <f t="shared" ca="1" si="8"/>
        <v>Month</v>
      </c>
      <c r="U10" s="81" t="str">
        <f t="shared" ca="1" si="8"/>
        <v>Month</v>
      </c>
      <c r="V10" s="81" t="str">
        <f t="shared" ca="1" si="8"/>
        <v>Quarter</v>
      </c>
      <c r="W10" s="81" t="str">
        <f t="shared" ca="1" si="8"/>
        <v>Quarter</v>
      </c>
      <c r="X10" s="81" t="str">
        <f t="shared" ca="1" si="8"/>
        <v>Quarter</v>
      </c>
      <c r="Y10" s="81" t="str">
        <f t="shared" ca="1" si="8"/>
        <v>Quarter</v>
      </c>
      <c r="Z10" s="81" t="str">
        <f t="shared" ca="1" si="8"/>
        <v>Half-Year</v>
      </c>
      <c r="AA10" s="81" t="str">
        <f t="shared" ca="1" si="8"/>
        <v>Half-Year</v>
      </c>
      <c r="AB10" s="81" t="str">
        <f t="shared" ca="1" si="8"/>
        <v>Annual</v>
      </c>
      <c r="AC10" s="81" t="str">
        <f t="shared" ca="1" si="8"/>
        <v>Annual</v>
      </c>
      <c r="AD10" s="81" t="str">
        <f t="shared" ca="1" si="8"/>
        <v/>
      </c>
      <c r="AE10" s="81" t="str">
        <f t="shared" ca="1" si="8"/>
        <v/>
      </c>
      <c r="AF10" s="81" t="str">
        <f t="shared" ca="1" si="8"/>
        <v/>
      </c>
      <c r="AG10" s="81" t="str">
        <f t="shared" ca="1" si="8"/>
        <v/>
      </c>
      <c r="AH10" s="81" t="str">
        <f t="shared" ca="1" si="8"/>
        <v/>
      </c>
      <c r="AI10" s="81" t="str">
        <f t="shared" ca="1" si="8"/>
        <v/>
      </c>
      <c r="AJ10" s="81" t="str">
        <f t="shared" ca="1" si="8"/>
        <v/>
      </c>
      <c r="AK10" s="81" t="str">
        <f t="shared" ca="1" si="8"/>
        <v/>
      </c>
      <c r="AL10" s="81" t="str">
        <f t="shared" ca="1" si="8"/>
        <v/>
      </c>
      <c r="AM10" s="81" t="str">
        <f t="shared" ca="1" si="8"/>
        <v/>
      </c>
      <c r="AN10" s="81" t="str">
        <f t="shared" ca="1" si="8"/>
        <v/>
      </c>
      <c r="AO10" s="81" t="str">
        <f t="shared" ca="1" si="8"/>
        <v/>
      </c>
      <c r="AP10" s="81" t="str">
        <f t="shared" ref="AP10:BQ10" ca="1" si="9">IF(AP$11="","",SUBSTITUTE(LOOKUP(AP$11,LU_Reporting_Period_No,LU_Periodicity),"ly",""))</f>
        <v/>
      </c>
      <c r="AQ10" s="81" t="str">
        <f t="shared" ca="1" si="9"/>
        <v/>
      </c>
      <c r="AR10" s="81" t="str">
        <f t="shared" ca="1" si="9"/>
        <v/>
      </c>
      <c r="AS10" s="81" t="str">
        <f t="shared" ca="1" si="9"/>
        <v/>
      </c>
      <c r="AT10" s="81" t="str">
        <f t="shared" ca="1" si="9"/>
        <v/>
      </c>
      <c r="AU10" s="81" t="str">
        <f t="shared" ca="1" si="9"/>
        <v/>
      </c>
      <c r="AV10" s="81" t="str">
        <f t="shared" ca="1" si="9"/>
        <v/>
      </c>
      <c r="AW10" s="81" t="str">
        <f t="shared" ca="1" si="9"/>
        <v/>
      </c>
      <c r="AX10" s="81" t="str">
        <f t="shared" ca="1" si="9"/>
        <v/>
      </c>
      <c r="AY10" s="81" t="str">
        <f t="shared" ca="1" si="9"/>
        <v/>
      </c>
      <c r="AZ10" s="81" t="str">
        <f t="shared" ca="1" si="9"/>
        <v/>
      </c>
      <c r="BA10" s="81" t="str">
        <f t="shared" ca="1" si="9"/>
        <v/>
      </c>
      <c r="BB10" s="81" t="str">
        <f t="shared" ca="1" si="9"/>
        <v/>
      </c>
      <c r="BC10" s="81" t="str">
        <f t="shared" ca="1" si="9"/>
        <v/>
      </c>
      <c r="BD10" s="81" t="str">
        <f t="shared" ca="1" si="9"/>
        <v/>
      </c>
      <c r="BE10" s="81" t="str">
        <f t="shared" ca="1" si="9"/>
        <v/>
      </c>
      <c r="BF10" s="81" t="str">
        <f t="shared" ca="1" si="9"/>
        <v/>
      </c>
      <c r="BG10" s="81" t="str">
        <f t="shared" ca="1" si="9"/>
        <v/>
      </c>
      <c r="BH10" s="81" t="str">
        <f t="shared" ca="1" si="9"/>
        <v/>
      </c>
      <c r="BI10" s="81" t="str">
        <f t="shared" ca="1" si="9"/>
        <v/>
      </c>
      <c r="BJ10" s="81" t="str">
        <f t="shared" ca="1" si="9"/>
        <v/>
      </c>
      <c r="BK10" s="81" t="str">
        <f t="shared" ca="1" si="9"/>
        <v/>
      </c>
      <c r="BL10" s="81" t="str">
        <f t="shared" ca="1" si="9"/>
        <v/>
      </c>
      <c r="BM10" s="81" t="str">
        <f t="shared" ca="1" si="9"/>
        <v/>
      </c>
      <c r="BN10" s="81" t="str">
        <f t="shared" ca="1" si="9"/>
        <v/>
      </c>
      <c r="BO10" s="81" t="str">
        <f t="shared" ca="1" si="9"/>
        <v/>
      </c>
      <c r="BP10" s="81" t="str">
        <f t="shared" ca="1" si="9"/>
        <v/>
      </c>
      <c r="BQ10" s="81" t="str">
        <f t="shared" ca="1" si="9"/>
        <v/>
      </c>
    </row>
    <row r="11" spans="1:70" hidden="1" outlineLevel="2" x14ac:dyDescent="0.2">
      <c r="C11" s="63" t="str">
        <f>Timing!C9</f>
        <v>Counter</v>
      </c>
      <c r="I11" s="65" t="s">
        <v>85</v>
      </c>
      <c r="J11" s="39">
        <f ca="1">IF(Assumptions!J$9&gt;Max_No_of_Reporting_Periods,"",Assumptions!J$9)</f>
        <v>1</v>
      </c>
      <c r="K11" s="39">
        <f ca="1">IF(Assumptions!K$9&gt;Max_No_of_Reporting_Periods,"",Assumptions!K$9)</f>
        <v>2</v>
      </c>
      <c r="L11" s="39">
        <f ca="1">IF(Assumptions!L$9&gt;Max_No_of_Reporting_Periods,"",Assumptions!L$9)</f>
        <v>3</v>
      </c>
      <c r="M11" s="39">
        <f ca="1">IF(Assumptions!M$9&gt;Max_No_of_Reporting_Periods,"",Assumptions!M$9)</f>
        <v>4</v>
      </c>
      <c r="N11" s="39">
        <f ca="1">IF(Assumptions!N$9&gt;Max_No_of_Reporting_Periods,"",Assumptions!N$9)</f>
        <v>5</v>
      </c>
      <c r="O11" s="39">
        <f ca="1">IF(Assumptions!O$9&gt;Max_No_of_Reporting_Periods,"",Assumptions!O$9)</f>
        <v>6</v>
      </c>
      <c r="P11" s="39">
        <f ca="1">IF(Assumptions!P$9&gt;Max_No_of_Reporting_Periods,"",Assumptions!P$9)</f>
        <v>7</v>
      </c>
      <c r="Q11" s="39">
        <f ca="1">IF(Assumptions!Q$9&gt;Max_No_of_Reporting_Periods,"",Assumptions!Q$9)</f>
        <v>8</v>
      </c>
      <c r="R11" s="39">
        <f ca="1">IF(Assumptions!R$9&gt;Max_No_of_Reporting_Periods,"",Assumptions!R$9)</f>
        <v>9</v>
      </c>
      <c r="S11" s="39">
        <f ca="1">IF(Assumptions!S$9&gt;Max_No_of_Reporting_Periods,"",Assumptions!S$9)</f>
        <v>10</v>
      </c>
      <c r="T11" s="39">
        <f ca="1">IF(Assumptions!T$9&gt;Max_No_of_Reporting_Periods,"",Assumptions!T$9)</f>
        <v>11</v>
      </c>
      <c r="U11" s="39">
        <f ca="1">IF(Assumptions!U$9&gt;Max_No_of_Reporting_Periods,"",Assumptions!U$9)</f>
        <v>12</v>
      </c>
      <c r="V11" s="39">
        <f ca="1">IF(Assumptions!V$9&gt;Max_No_of_Reporting_Periods,"",Assumptions!V$9)</f>
        <v>13</v>
      </c>
      <c r="W11" s="39">
        <f ca="1">IF(Assumptions!W$9&gt;Max_No_of_Reporting_Periods,"",Assumptions!W$9)</f>
        <v>14</v>
      </c>
      <c r="X11" s="39">
        <f ca="1">IF(Assumptions!X$9&gt;Max_No_of_Reporting_Periods,"",Assumptions!X$9)</f>
        <v>15</v>
      </c>
      <c r="Y11" s="39">
        <f ca="1">IF(Assumptions!Y$9&gt;Max_No_of_Reporting_Periods,"",Assumptions!Y$9)</f>
        <v>16</v>
      </c>
      <c r="Z11" s="39">
        <f ca="1">IF(Assumptions!Z$9&gt;Max_No_of_Reporting_Periods,"",Assumptions!Z$9)</f>
        <v>17</v>
      </c>
      <c r="AA11" s="39">
        <f ca="1">IF(Assumptions!AA$9&gt;Max_No_of_Reporting_Periods,"",Assumptions!AA$9)</f>
        <v>18</v>
      </c>
      <c r="AB11" s="39">
        <f ca="1">IF(Assumptions!AB$9&gt;Max_No_of_Reporting_Periods,"",Assumptions!AB$9)</f>
        <v>19</v>
      </c>
      <c r="AC11" s="39">
        <f ca="1">IF(Assumptions!AC$9&gt;Max_No_of_Reporting_Periods,"",Assumptions!AC$9)</f>
        <v>20</v>
      </c>
      <c r="AD11" s="39" t="str">
        <f ca="1">IF(Assumptions!AD$9&gt;Max_No_of_Reporting_Periods,"",Assumptions!AD$9)</f>
        <v/>
      </c>
      <c r="AE11" s="39" t="str">
        <f ca="1">IF(Assumptions!AE$9&gt;Max_No_of_Reporting_Periods,"",Assumptions!AE$9)</f>
        <v/>
      </c>
      <c r="AF11" s="39" t="str">
        <f ca="1">IF(Assumptions!AF$9&gt;Max_No_of_Reporting_Periods,"",Assumptions!AF$9)</f>
        <v/>
      </c>
      <c r="AG11" s="39" t="str">
        <f ca="1">IF(Assumptions!AG$9&gt;Max_No_of_Reporting_Periods,"",Assumptions!AG$9)</f>
        <v/>
      </c>
      <c r="AH11" s="39" t="str">
        <f ca="1">IF(Assumptions!AH$9&gt;Max_No_of_Reporting_Periods,"",Assumptions!AH$9)</f>
        <v/>
      </c>
      <c r="AI11" s="39" t="str">
        <f ca="1">IF(Assumptions!AI$9&gt;Max_No_of_Reporting_Periods,"",Assumptions!AI$9)</f>
        <v/>
      </c>
      <c r="AJ11" s="39" t="str">
        <f ca="1">IF(Assumptions!AJ$9&gt;Max_No_of_Reporting_Periods,"",Assumptions!AJ$9)</f>
        <v/>
      </c>
      <c r="AK11" s="39" t="str">
        <f ca="1">IF(Assumptions!AK$9&gt;Max_No_of_Reporting_Periods,"",Assumptions!AK$9)</f>
        <v/>
      </c>
      <c r="AL11" s="39" t="str">
        <f ca="1">IF(Assumptions!AL$9&gt;Max_No_of_Reporting_Periods,"",Assumptions!AL$9)</f>
        <v/>
      </c>
      <c r="AM11" s="39" t="str">
        <f ca="1">IF(Assumptions!AM$9&gt;Max_No_of_Reporting_Periods,"",Assumptions!AM$9)</f>
        <v/>
      </c>
      <c r="AN11" s="39" t="str">
        <f ca="1">IF(Assumptions!AN$9&gt;Max_No_of_Reporting_Periods,"",Assumptions!AN$9)</f>
        <v/>
      </c>
      <c r="AO11" s="39" t="str">
        <f ca="1">IF(Assumptions!AO$9&gt;Max_No_of_Reporting_Periods,"",Assumptions!AO$9)</f>
        <v/>
      </c>
      <c r="AP11" s="39" t="str">
        <f ca="1">IF(Assumptions!AP$9&gt;Max_No_of_Reporting_Periods,"",Assumptions!AP$9)</f>
        <v/>
      </c>
      <c r="AQ11" s="39" t="str">
        <f ca="1">IF(Assumptions!AQ$9&gt;Max_No_of_Reporting_Periods,"",Assumptions!AQ$9)</f>
        <v/>
      </c>
      <c r="AR11" s="39" t="str">
        <f ca="1">IF(Assumptions!AR$9&gt;Max_No_of_Reporting_Periods,"",Assumptions!AR$9)</f>
        <v/>
      </c>
      <c r="AS11" s="39" t="str">
        <f ca="1">IF(Assumptions!AS$9&gt;Max_No_of_Reporting_Periods,"",Assumptions!AS$9)</f>
        <v/>
      </c>
      <c r="AT11" s="39" t="str">
        <f ca="1">IF(Assumptions!AT$9&gt;Max_No_of_Reporting_Periods,"",Assumptions!AT$9)</f>
        <v/>
      </c>
      <c r="AU11" s="39" t="str">
        <f ca="1">IF(Assumptions!AU$9&gt;Max_No_of_Reporting_Periods,"",Assumptions!AU$9)</f>
        <v/>
      </c>
      <c r="AV11" s="39" t="str">
        <f ca="1">IF(Assumptions!AV$9&gt;Max_No_of_Reporting_Periods,"",Assumptions!AV$9)</f>
        <v/>
      </c>
      <c r="AW11" s="39" t="str">
        <f ca="1">IF(Assumptions!AW$9&gt;Max_No_of_Reporting_Periods,"",Assumptions!AW$9)</f>
        <v/>
      </c>
      <c r="AX11" s="39" t="str">
        <f ca="1">IF(Assumptions!AX$9&gt;Max_No_of_Reporting_Periods,"",Assumptions!AX$9)</f>
        <v/>
      </c>
      <c r="AY11" s="39" t="str">
        <f ca="1">IF(Assumptions!AY$9&gt;Max_No_of_Reporting_Periods,"",Assumptions!AY$9)</f>
        <v/>
      </c>
      <c r="AZ11" s="39" t="str">
        <f ca="1">IF(Assumptions!AZ$9&gt;Max_No_of_Reporting_Periods,"",Assumptions!AZ$9)</f>
        <v/>
      </c>
      <c r="BA11" s="39" t="str">
        <f ca="1">IF(Assumptions!BA$9&gt;Max_No_of_Reporting_Periods,"",Assumptions!BA$9)</f>
        <v/>
      </c>
      <c r="BB11" s="39" t="str">
        <f ca="1">IF(Assumptions!BB$9&gt;Max_No_of_Reporting_Periods,"",Assumptions!BB$9)</f>
        <v/>
      </c>
      <c r="BC11" s="39" t="str">
        <f ca="1">IF(Assumptions!BC$9&gt;Max_No_of_Reporting_Periods,"",Assumptions!BC$9)</f>
        <v/>
      </c>
      <c r="BD11" s="39" t="str">
        <f ca="1">IF(Assumptions!BD$9&gt;Max_No_of_Reporting_Periods,"",Assumptions!BD$9)</f>
        <v/>
      </c>
      <c r="BE11" s="39" t="str">
        <f ca="1">IF(Assumptions!BE$9&gt;Max_No_of_Reporting_Periods,"",Assumptions!BE$9)</f>
        <v/>
      </c>
      <c r="BF11" s="39" t="str">
        <f ca="1">IF(Assumptions!BF$9&gt;Max_No_of_Reporting_Periods,"",Assumptions!BF$9)</f>
        <v/>
      </c>
      <c r="BG11" s="39" t="str">
        <f ca="1">IF(Assumptions!BG$9&gt;Max_No_of_Reporting_Periods,"",Assumptions!BG$9)</f>
        <v/>
      </c>
      <c r="BH11" s="39" t="str">
        <f ca="1">IF(Assumptions!BH$9&gt;Max_No_of_Reporting_Periods,"",Assumptions!BH$9)</f>
        <v/>
      </c>
      <c r="BI11" s="39" t="str">
        <f ca="1">IF(Assumptions!BI$9&gt;Max_No_of_Reporting_Periods,"",Assumptions!BI$9)</f>
        <v/>
      </c>
      <c r="BJ11" s="39" t="str">
        <f ca="1">IF(Assumptions!BJ$9&gt;Max_No_of_Reporting_Periods,"",Assumptions!BJ$9)</f>
        <v/>
      </c>
      <c r="BK11" s="39" t="str">
        <f ca="1">IF(Assumptions!BK$9&gt;Max_No_of_Reporting_Periods,"",Assumptions!BK$9)</f>
        <v/>
      </c>
      <c r="BL11" s="39" t="str">
        <f ca="1">IF(Assumptions!BL$9&gt;Max_No_of_Reporting_Periods,"",Assumptions!BL$9)</f>
        <v/>
      </c>
      <c r="BM11" s="39" t="str">
        <f ca="1">IF(Assumptions!BM$9&gt;Max_No_of_Reporting_Periods,"",Assumptions!BM$9)</f>
        <v/>
      </c>
      <c r="BN11" s="39" t="str">
        <f ca="1">IF(Assumptions!BN$9&gt;Max_No_of_Reporting_Periods,"",Assumptions!BN$9)</f>
        <v/>
      </c>
      <c r="BO11" s="39" t="str">
        <f ca="1">IF(Assumptions!BO$9&gt;Max_No_of_Reporting_Periods,"",Assumptions!BO$9)</f>
        <v/>
      </c>
      <c r="BP11" s="39" t="str">
        <f ca="1">IF(Assumptions!BP$9&gt;Max_No_of_Reporting_Periods,"",Assumptions!BP$9)</f>
        <v/>
      </c>
      <c r="BQ11" s="39" t="str">
        <f ca="1">IF(Assumptions!BQ$9&gt;Max_No_of_Reporting_Periods,"",Assumptions!BQ$9)</f>
        <v/>
      </c>
    </row>
    <row r="12" spans="1:70" x14ac:dyDescent="0.2">
      <c r="A12" s="62"/>
    </row>
    <row r="13" spans="1:70" ht="16.5" thickBot="1" x14ac:dyDescent="0.3">
      <c r="B13" s="52">
        <f>MAX($B$12:$B12)+1</f>
        <v>1</v>
      </c>
      <c r="C13" s="47" t="s">
        <v>111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</row>
    <row r="14" spans="1:70" ht="12.75" outlineLevel="1" thickTop="1" x14ac:dyDescent="0.2"/>
    <row r="15" spans="1:70" ht="16.5" outlineLevel="1" x14ac:dyDescent="0.25">
      <c r="C15" s="66" t="s">
        <v>112</v>
      </c>
    </row>
    <row r="16" spans="1:70" outlineLevel="1" x14ac:dyDescent="0.2"/>
    <row r="17" spans="4:69" ht="15" outlineLevel="1" x14ac:dyDescent="0.25">
      <c r="D17" s="5" t="s">
        <v>82</v>
      </c>
    </row>
    <row r="18" spans="4:69" outlineLevel="1" x14ac:dyDescent="0.2"/>
    <row r="19" spans="4:69" outlineLevel="1" x14ac:dyDescent="0.2">
      <c r="E19" s="63" t="s">
        <v>113</v>
      </c>
      <c r="G19" s="37" t="s">
        <v>114</v>
      </c>
      <c r="H19" s="67" t="s">
        <v>117</v>
      </c>
    </row>
    <row r="20" spans="4:69" outlineLevel="1" x14ac:dyDescent="0.2"/>
    <row r="21" spans="4:69" outlineLevel="1" x14ac:dyDescent="0.2"/>
    <row r="22" spans="4:69" ht="15" outlineLevel="1" x14ac:dyDescent="0.25">
      <c r="D22" s="74" t="str">
        <f>"Summarised "&amp;Assumptions!D37</f>
        <v>Summarised Monthly Data</v>
      </c>
    </row>
    <row r="23" spans="4:69" outlineLevel="1" x14ac:dyDescent="0.2"/>
    <row r="24" spans="4:69" outlineLevel="1" x14ac:dyDescent="0.2">
      <c r="E24" s="77" t="str">
        <f>Assumptions!E39</f>
        <v>Net Assets</v>
      </c>
      <c r="G24" s="37" t="str">
        <f>Assumptions!G39</f>
        <v>$'000</v>
      </c>
      <c r="J24" s="83">
        <f ca="1">IF(J$11="","",LOOKUP(J$11,LU_Reporting_Period_No,Assumptions!$J39:$BQ39)/IF(Scale_Up_Factor_Switch=On,J$9,1))</f>
        <v>195</v>
      </c>
      <c r="K24" s="83">
        <f ca="1">IF(K$11="","",LOOKUP(K$11,LU_Reporting_Period_No,Assumptions!$J39:$BQ39)/IF(Scale_Up_Factor_Switch=On,K$9,1))</f>
        <v>358</v>
      </c>
      <c r="L24" s="83">
        <f ca="1">IF(L$11="","",LOOKUP(L$11,LU_Reporting_Period_No,Assumptions!$J39:$BQ39)/IF(Scale_Up_Factor_Switch=On,L$9,1))</f>
        <v>466</v>
      </c>
      <c r="M24" s="83">
        <f ca="1">IF(M$11="","",LOOKUP(M$11,LU_Reporting_Period_No,Assumptions!$J39:$BQ39)/IF(Scale_Up_Factor_Switch=On,M$9,1))</f>
        <v>575</v>
      </c>
      <c r="N24" s="83">
        <f ca="1">IF(N$11="","",LOOKUP(N$11,LU_Reporting_Period_No,Assumptions!$J39:$BQ39)/IF(Scale_Up_Factor_Switch=On,N$9,1))</f>
        <v>728</v>
      </c>
      <c r="O24" s="83">
        <f ca="1">IF(O$11="","",LOOKUP(O$11,LU_Reporting_Period_No,Assumptions!$J39:$BQ39)/IF(Scale_Up_Factor_Switch=On,O$9,1))</f>
        <v>900</v>
      </c>
      <c r="P24" s="83">
        <f ca="1">IF(P$11="","",LOOKUP(P$11,LU_Reporting_Period_No,Assumptions!$J39:$BQ39)/IF(Scale_Up_Factor_Switch=On,P$9,1))</f>
        <v>1000</v>
      </c>
      <c r="Q24" s="83">
        <f ca="1">IF(Q$11="","",LOOKUP(Q$11,LU_Reporting_Period_No,Assumptions!$J39:$BQ39)/IF(Scale_Up_Factor_Switch=On,Q$9,1))</f>
        <v>1171</v>
      </c>
      <c r="R24" s="83">
        <f ca="1">IF(R$11="","",LOOKUP(R$11,LU_Reporting_Period_No,Assumptions!$J39:$BQ39)/IF(Scale_Up_Factor_Switch=On,R$9,1))</f>
        <v>1276</v>
      </c>
      <c r="S24" s="83">
        <f ca="1">IF(S$11="","",LOOKUP(S$11,LU_Reporting_Period_No,Assumptions!$J39:$BQ39)/IF(Scale_Up_Factor_Switch=On,S$9,1))</f>
        <v>1420</v>
      </c>
      <c r="T24" s="83">
        <f ca="1">IF(T$11="","",LOOKUP(T$11,LU_Reporting_Period_No,Assumptions!$J39:$BQ39)/IF(Scale_Up_Factor_Switch=On,T$9,1))</f>
        <v>1554</v>
      </c>
      <c r="U24" s="83">
        <f ca="1">IF(U$11="","",LOOKUP(U$11,LU_Reporting_Period_No,Assumptions!$J39:$BQ39)/IF(Scale_Up_Factor_Switch=On,U$9,1))</f>
        <v>1727</v>
      </c>
      <c r="V24" s="83">
        <f ca="1">IF(V$11="","",LOOKUP(V$11,LU_Reporting_Period_No,Assumptions!$J39:$BQ39)/IF(Scale_Up_Factor_Switch=On,V$9,1))</f>
        <v>2138</v>
      </c>
      <c r="W24" s="83">
        <f ca="1">IF(W$11="","",LOOKUP(W$11,LU_Reporting_Period_No,Assumptions!$J39:$BQ39)/IF(Scale_Up_Factor_Switch=On,W$9,1))</f>
        <v>2585</v>
      </c>
      <c r="X24" s="83">
        <f ca="1">IF(X$11="","",LOOKUP(X$11,LU_Reporting_Period_No,Assumptions!$J39:$BQ39)/IF(Scale_Up_Factor_Switch=On,X$9,1))</f>
        <v>3026</v>
      </c>
      <c r="Y24" s="83">
        <f ca="1">IF(Y$11="","",LOOKUP(Y$11,LU_Reporting_Period_No,Assumptions!$J39:$BQ39)/IF(Scale_Up_Factor_Switch=On,Y$9,1))</f>
        <v>3378</v>
      </c>
      <c r="Z24" s="83">
        <f ca="1">IF(Z$11="","",LOOKUP(Z$11,LU_Reporting_Period_No,Assumptions!$J39:$BQ39)/IF(Scale_Up_Factor_Switch=On,Z$9,1))</f>
        <v>4361</v>
      </c>
      <c r="AA24" s="83">
        <f ca="1">IF(AA$11="","",LOOKUP(AA$11,LU_Reporting_Period_No,Assumptions!$J39:$BQ39)/IF(Scale_Up_Factor_Switch=On,AA$9,1))</f>
        <v>5160</v>
      </c>
      <c r="AB24" s="83">
        <f ca="1">IF(AB$11="","",LOOKUP(AB$11,LU_Reporting_Period_No,Assumptions!$J39:$BQ39)/IF(Scale_Up_Factor_Switch=On,AB$9,1))</f>
        <v>6789</v>
      </c>
      <c r="AC24" s="83">
        <f ca="1">IF(AC$11="","",LOOKUP(AC$11,LU_Reporting_Period_No,Assumptions!$J39:$BQ39)/IF(Scale_Up_Factor_Switch=On,AC$9,1))</f>
        <v>8582</v>
      </c>
      <c r="AD24" s="83" t="str">
        <f ca="1">IF(AD$11="","",LOOKUP(AD$11,LU_Reporting_Period_No,Assumptions!$J39:$BQ39)/IF(Scale_Up_Factor_Switch=On,AD$9,1))</f>
        <v/>
      </c>
      <c r="AE24" s="83" t="str">
        <f ca="1">IF(AE$11="","",LOOKUP(AE$11,LU_Reporting_Period_No,Assumptions!$J39:$BQ39)/IF(Scale_Up_Factor_Switch=On,AE$9,1))</f>
        <v/>
      </c>
      <c r="AF24" s="83" t="str">
        <f ca="1">IF(AF$11="","",LOOKUP(AF$11,LU_Reporting_Period_No,Assumptions!$J39:$BQ39)/IF(Scale_Up_Factor_Switch=On,AF$9,1))</f>
        <v/>
      </c>
      <c r="AG24" s="83" t="str">
        <f ca="1">IF(AG$11="","",LOOKUP(AG$11,LU_Reporting_Period_No,Assumptions!$J39:$BQ39)/IF(Scale_Up_Factor_Switch=On,AG$9,1))</f>
        <v/>
      </c>
      <c r="AH24" s="83" t="str">
        <f ca="1">IF(AH$11="","",LOOKUP(AH$11,LU_Reporting_Period_No,Assumptions!$J39:$BQ39)/IF(Scale_Up_Factor_Switch=On,AH$9,1))</f>
        <v/>
      </c>
      <c r="AI24" s="83" t="str">
        <f ca="1">IF(AI$11="","",LOOKUP(AI$11,LU_Reporting_Period_No,Assumptions!$J39:$BQ39)/IF(Scale_Up_Factor_Switch=On,AI$9,1))</f>
        <v/>
      </c>
      <c r="AJ24" s="83" t="str">
        <f ca="1">IF(AJ$11="","",LOOKUP(AJ$11,LU_Reporting_Period_No,Assumptions!$J39:$BQ39)/IF(Scale_Up_Factor_Switch=On,AJ$9,1))</f>
        <v/>
      </c>
      <c r="AK24" s="83" t="str">
        <f ca="1">IF(AK$11="","",LOOKUP(AK$11,LU_Reporting_Period_No,Assumptions!$J39:$BQ39)/IF(Scale_Up_Factor_Switch=On,AK$9,1))</f>
        <v/>
      </c>
      <c r="AL24" s="83" t="str">
        <f ca="1">IF(AL$11="","",LOOKUP(AL$11,LU_Reporting_Period_No,Assumptions!$J39:$BQ39)/IF(Scale_Up_Factor_Switch=On,AL$9,1))</f>
        <v/>
      </c>
      <c r="AM24" s="83" t="str">
        <f ca="1">IF(AM$11="","",LOOKUP(AM$11,LU_Reporting_Period_No,Assumptions!$J39:$BQ39)/IF(Scale_Up_Factor_Switch=On,AM$9,1))</f>
        <v/>
      </c>
      <c r="AN24" s="83" t="str">
        <f ca="1">IF(AN$11="","",LOOKUP(AN$11,LU_Reporting_Period_No,Assumptions!$J39:$BQ39)/IF(Scale_Up_Factor_Switch=On,AN$9,1))</f>
        <v/>
      </c>
      <c r="AO24" s="83" t="str">
        <f ca="1">IF(AO$11="","",LOOKUP(AO$11,LU_Reporting_Period_No,Assumptions!$J39:$BQ39)/IF(Scale_Up_Factor_Switch=On,AO$9,1))</f>
        <v/>
      </c>
      <c r="AP24" s="83" t="str">
        <f ca="1">IF(AP$11="","",LOOKUP(AP$11,LU_Reporting_Period_No,Assumptions!$J39:$BQ39)/IF(Scale_Up_Factor_Switch=On,AP$9,1))</f>
        <v/>
      </c>
      <c r="AQ24" s="83" t="str">
        <f ca="1">IF(AQ$11="","",LOOKUP(AQ$11,LU_Reporting_Period_No,Assumptions!$J39:$BQ39)/IF(Scale_Up_Factor_Switch=On,AQ$9,1))</f>
        <v/>
      </c>
      <c r="AR24" s="83" t="str">
        <f ca="1">IF(AR$11="","",LOOKUP(AR$11,LU_Reporting_Period_No,Assumptions!$J39:$BQ39)/IF(Scale_Up_Factor_Switch=On,AR$9,1))</f>
        <v/>
      </c>
      <c r="AS24" s="83" t="str">
        <f ca="1">IF(AS$11="","",LOOKUP(AS$11,LU_Reporting_Period_No,Assumptions!$J39:$BQ39)/IF(Scale_Up_Factor_Switch=On,AS$9,1))</f>
        <v/>
      </c>
      <c r="AT24" s="83" t="str">
        <f ca="1">IF(AT$11="","",LOOKUP(AT$11,LU_Reporting_Period_No,Assumptions!$J39:$BQ39)/IF(Scale_Up_Factor_Switch=On,AT$9,1))</f>
        <v/>
      </c>
      <c r="AU24" s="83" t="str">
        <f ca="1">IF(AU$11="","",LOOKUP(AU$11,LU_Reporting_Period_No,Assumptions!$J39:$BQ39)/IF(Scale_Up_Factor_Switch=On,AU$9,1))</f>
        <v/>
      </c>
      <c r="AV24" s="83" t="str">
        <f ca="1">IF(AV$11="","",LOOKUP(AV$11,LU_Reporting_Period_No,Assumptions!$J39:$BQ39)/IF(Scale_Up_Factor_Switch=On,AV$9,1))</f>
        <v/>
      </c>
      <c r="AW24" s="83" t="str">
        <f ca="1">IF(AW$11="","",LOOKUP(AW$11,LU_Reporting_Period_No,Assumptions!$J39:$BQ39)/IF(Scale_Up_Factor_Switch=On,AW$9,1))</f>
        <v/>
      </c>
      <c r="AX24" s="83" t="str">
        <f ca="1">IF(AX$11="","",LOOKUP(AX$11,LU_Reporting_Period_No,Assumptions!$J39:$BQ39)/IF(Scale_Up_Factor_Switch=On,AX$9,1))</f>
        <v/>
      </c>
      <c r="AY24" s="83" t="str">
        <f ca="1">IF(AY$11="","",LOOKUP(AY$11,LU_Reporting_Period_No,Assumptions!$J39:$BQ39)/IF(Scale_Up_Factor_Switch=On,AY$9,1))</f>
        <v/>
      </c>
      <c r="AZ24" s="83" t="str">
        <f ca="1">IF(AZ$11="","",LOOKUP(AZ$11,LU_Reporting_Period_No,Assumptions!$J39:$BQ39)/IF(Scale_Up_Factor_Switch=On,AZ$9,1))</f>
        <v/>
      </c>
      <c r="BA24" s="83" t="str">
        <f ca="1">IF(BA$11="","",LOOKUP(BA$11,LU_Reporting_Period_No,Assumptions!$J39:$BQ39)/IF(Scale_Up_Factor_Switch=On,BA$9,1))</f>
        <v/>
      </c>
      <c r="BB24" s="83" t="str">
        <f ca="1">IF(BB$11="","",LOOKUP(BB$11,LU_Reporting_Period_No,Assumptions!$J39:$BQ39)/IF(Scale_Up_Factor_Switch=On,BB$9,1))</f>
        <v/>
      </c>
      <c r="BC24" s="83" t="str">
        <f ca="1">IF(BC$11="","",LOOKUP(BC$11,LU_Reporting_Period_No,Assumptions!$J39:$BQ39)/IF(Scale_Up_Factor_Switch=On,BC$9,1))</f>
        <v/>
      </c>
      <c r="BD24" s="83" t="str">
        <f ca="1">IF(BD$11="","",LOOKUP(BD$11,LU_Reporting_Period_No,Assumptions!$J39:$BQ39)/IF(Scale_Up_Factor_Switch=On,BD$9,1))</f>
        <v/>
      </c>
      <c r="BE24" s="83" t="str">
        <f ca="1">IF(BE$11="","",LOOKUP(BE$11,LU_Reporting_Period_No,Assumptions!$J39:$BQ39)/IF(Scale_Up_Factor_Switch=On,BE$9,1))</f>
        <v/>
      </c>
      <c r="BF24" s="83" t="str">
        <f ca="1">IF(BF$11="","",LOOKUP(BF$11,LU_Reporting_Period_No,Assumptions!$J39:$BQ39)/IF(Scale_Up_Factor_Switch=On,BF$9,1))</f>
        <v/>
      </c>
      <c r="BG24" s="83" t="str">
        <f ca="1">IF(BG$11="","",LOOKUP(BG$11,LU_Reporting_Period_No,Assumptions!$J39:$BQ39)/IF(Scale_Up_Factor_Switch=On,BG$9,1))</f>
        <v/>
      </c>
      <c r="BH24" s="83" t="str">
        <f ca="1">IF(BH$11="","",LOOKUP(BH$11,LU_Reporting_Period_No,Assumptions!$J39:$BQ39)/IF(Scale_Up_Factor_Switch=On,BH$9,1))</f>
        <v/>
      </c>
      <c r="BI24" s="83" t="str">
        <f ca="1">IF(BI$11="","",LOOKUP(BI$11,LU_Reporting_Period_No,Assumptions!$J39:$BQ39)/IF(Scale_Up_Factor_Switch=On,BI$9,1))</f>
        <v/>
      </c>
      <c r="BJ24" s="83" t="str">
        <f ca="1">IF(BJ$11="","",LOOKUP(BJ$11,LU_Reporting_Period_No,Assumptions!$J39:$BQ39)/IF(Scale_Up_Factor_Switch=On,BJ$9,1))</f>
        <v/>
      </c>
      <c r="BK24" s="83" t="str">
        <f ca="1">IF(BK$11="","",LOOKUP(BK$11,LU_Reporting_Period_No,Assumptions!$J39:$BQ39)/IF(Scale_Up_Factor_Switch=On,BK$9,1))</f>
        <v/>
      </c>
      <c r="BL24" s="83" t="str">
        <f ca="1">IF(BL$11="","",LOOKUP(BL$11,LU_Reporting_Period_No,Assumptions!$J39:$BQ39)/IF(Scale_Up_Factor_Switch=On,BL$9,1))</f>
        <v/>
      </c>
      <c r="BM24" s="83" t="str">
        <f ca="1">IF(BM$11="","",LOOKUP(BM$11,LU_Reporting_Period_No,Assumptions!$J39:$BQ39)/IF(Scale_Up_Factor_Switch=On,BM$9,1))</f>
        <v/>
      </c>
      <c r="BN24" s="83" t="str">
        <f ca="1">IF(BN$11="","",LOOKUP(BN$11,LU_Reporting_Period_No,Assumptions!$J39:$BQ39)/IF(Scale_Up_Factor_Switch=On,BN$9,1))</f>
        <v/>
      </c>
      <c r="BO24" s="83" t="str">
        <f ca="1">IF(BO$11="","",LOOKUP(BO$11,LU_Reporting_Period_No,Assumptions!$J39:$BQ39)/IF(Scale_Up_Factor_Switch=On,BO$9,1))</f>
        <v/>
      </c>
      <c r="BP24" s="83" t="str">
        <f ca="1">IF(BP$11="","",LOOKUP(BP$11,LU_Reporting_Period_No,Assumptions!$J39:$BQ39)/IF(Scale_Up_Factor_Switch=On,BP$9,1))</f>
        <v/>
      </c>
      <c r="BQ24" s="83" t="str">
        <f ca="1">IF(BQ$11="","",LOOKUP(BQ$11,LU_Reporting_Period_No,Assumptions!$J39:$BQ39)/IF(Scale_Up_Factor_Switch=On,BQ$9,1))</f>
        <v/>
      </c>
    </row>
    <row r="25" spans="4:69" outlineLevel="1" x14ac:dyDescent="0.2">
      <c r="G25" s="37"/>
    </row>
    <row r="26" spans="4:69" outlineLevel="1" x14ac:dyDescent="0.2">
      <c r="E26" s="63" t="str">
        <f>Assumptions!E41</f>
        <v>Revenue</v>
      </c>
      <c r="G26" s="37" t="str">
        <f>Assumptions!G41</f>
        <v>$'000</v>
      </c>
      <c r="J26" s="40">
        <f ca="1">IF(J$11="","",SUMIF(LU_Reporting_Period_No,J$11,Assumptions!$J41:$BQ41)/IF(Scale_Up_Factor_Switch=On,J$9,1))</f>
        <v>343</v>
      </c>
      <c r="K26" s="40">
        <f ca="1">IF(K$11="","",SUMIF(LU_Reporting_Period_No,K$11,Assumptions!$J41:$BQ41)/IF(Scale_Up_Factor_Switch=On,K$9,1))</f>
        <v>234</v>
      </c>
      <c r="L26" s="40">
        <f ca="1">IF(L$11="","",SUMIF(LU_Reporting_Period_No,L$11,Assumptions!$J41:$BQ41)/IF(Scale_Up_Factor_Switch=On,L$9,1))</f>
        <v>114</v>
      </c>
      <c r="M26" s="40">
        <f ca="1">IF(M$11="","",SUMIF(LU_Reporting_Period_No,M$11,Assumptions!$J41:$BQ41)/IF(Scale_Up_Factor_Switch=On,M$9,1))</f>
        <v>212</v>
      </c>
      <c r="N26" s="40">
        <f ca="1">IF(N$11="","",SUMIF(LU_Reporting_Period_No,N$11,Assumptions!$J41:$BQ41)/IF(Scale_Up_Factor_Switch=On,N$9,1))</f>
        <v>377</v>
      </c>
      <c r="O26" s="40">
        <f ca="1">IF(O$11="","",SUMIF(LU_Reporting_Period_No,O$11,Assumptions!$J41:$BQ41)/IF(Scale_Up_Factor_Switch=On,O$9,1))</f>
        <v>147</v>
      </c>
      <c r="P26" s="40">
        <f ca="1">IF(P$11="","",SUMIF(LU_Reporting_Period_No,P$11,Assumptions!$J41:$BQ41)/IF(Scale_Up_Factor_Switch=On,P$9,1))</f>
        <v>151</v>
      </c>
      <c r="Q26" s="40">
        <f ca="1">IF(Q$11="","",SUMIF(LU_Reporting_Period_No,Q$11,Assumptions!$J41:$BQ41)/IF(Scale_Up_Factor_Switch=On,Q$9,1))</f>
        <v>290</v>
      </c>
      <c r="R26" s="40">
        <f ca="1">IF(R$11="","",SUMIF(LU_Reporting_Period_No,R$11,Assumptions!$J41:$BQ41)/IF(Scale_Up_Factor_Switch=On,R$9,1))</f>
        <v>328</v>
      </c>
      <c r="S26" s="40">
        <f ca="1">IF(S$11="","",SUMIF(LU_Reporting_Period_No,S$11,Assumptions!$J41:$BQ41)/IF(Scale_Up_Factor_Switch=On,S$9,1))</f>
        <v>327</v>
      </c>
      <c r="T26" s="40">
        <f ca="1">IF(T$11="","",SUMIF(LU_Reporting_Period_No,T$11,Assumptions!$J41:$BQ41)/IF(Scale_Up_Factor_Switch=On,T$9,1))</f>
        <v>270</v>
      </c>
      <c r="U26" s="40">
        <f ca="1">IF(U$11="","",SUMIF(LU_Reporting_Period_No,U$11,Assumptions!$J41:$BQ41)/IF(Scale_Up_Factor_Switch=On,U$9,1))</f>
        <v>196</v>
      </c>
      <c r="V26" s="40">
        <f ca="1">IF(V$11="","",SUMIF(LU_Reporting_Period_No,V$11,Assumptions!$J41:$BQ41)/IF(Scale_Up_Factor_Switch=On,V$9,1))</f>
        <v>853</v>
      </c>
      <c r="W26" s="40">
        <f ca="1">IF(W$11="","",SUMIF(LU_Reporting_Period_No,W$11,Assumptions!$J41:$BQ41)/IF(Scale_Up_Factor_Switch=On,W$9,1))</f>
        <v>777</v>
      </c>
      <c r="X26" s="40">
        <f ca="1">IF(X$11="","",SUMIF(LU_Reporting_Period_No,X$11,Assumptions!$J41:$BQ41)/IF(Scale_Up_Factor_Switch=On,X$9,1))</f>
        <v>450</v>
      </c>
      <c r="Y26" s="40">
        <f ca="1">IF(Y$11="","",SUMIF(LU_Reporting_Period_No,Y$11,Assumptions!$J41:$BQ41)/IF(Scale_Up_Factor_Switch=On,Y$9,1))</f>
        <v>640</v>
      </c>
      <c r="Z26" s="40">
        <f ca="1">IF(Z$11="","",SUMIF(LU_Reporting_Period_No,Z$11,Assumptions!$J41:$BQ41)/IF(Scale_Up_Factor_Switch=On,Z$9,1))</f>
        <v>1602</v>
      </c>
      <c r="AA26" s="40">
        <f ca="1">IF(AA$11="","",SUMIF(LU_Reporting_Period_No,AA$11,Assumptions!$J41:$BQ41)/IF(Scale_Up_Factor_Switch=On,AA$9,1))</f>
        <v>1420</v>
      </c>
      <c r="AB26" s="40">
        <f ca="1">IF(AB$11="","",SUMIF(LU_Reporting_Period_No,AB$11,Assumptions!$J41:$BQ41)/IF(Scale_Up_Factor_Switch=On,AB$9,1))</f>
        <v>3231</v>
      </c>
      <c r="AC26" s="40">
        <f ca="1">IF(AC$11="","",SUMIF(LU_Reporting_Period_No,AC$11,Assumptions!$J41:$BQ41)/IF(Scale_Up_Factor_Switch=On,AC$9,1))</f>
        <v>2861</v>
      </c>
      <c r="AD26" s="40" t="str">
        <f ca="1">IF(AD$11="","",SUMIF(LU_Reporting_Period_No,AD$11,Assumptions!$J41:$BQ41)/IF(Scale_Up_Factor_Switch=On,AD$9,1))</f>
        <v/>
      </c>
      <c r="AE26" s="40" t="str">
        <f ca="1">IF(AE$11="","",SUMIF(LU_Reporting_Period_No,AE$11,Assumptions!$J41:$BQ41)/IF(Scale_Up_Factor_Switch=On,AE$9,1))</f>
        <v/>
      </c>
      <c r="AF26" s="40" t="str">
        <f ca="1">IF(AF$11="","",SUMIF(LU_Reporting_Period_No,AF$11,Assumptions!$J41:$BQ41)/IF(Scale_Up_Factor_Switch=On,AF$9,1))</f>
        <v/>
      </c>
      <c r="AG26" s="40" t="str">
        <f ca="1">IF(AG$11="","",SUMIF(LU_Reporting_Period_No,AG$11,Assumptions!$J41:$BQ41)/IF(Scale_Up_Factor_Switch=On,AG$9,1))</f>
        <v/>
      </c>
      <c r="AH26" s="40" t="str">
        <f ca="1">IF(AH$11="","",SUMIF(LU_Reporting_Period_No,AH$11,Assumptions!$J41:$BQ41)/IF(Scale_Up_Factor_Switch=On,AH$9,1))</f>
        <v/>
      </c>
      <c r="AI26" s="40" t="str">
        <f ca="1">IF(AI$11="","",SUMIF(LU_Reporting_Period_No,AI$11,Assumptions!$J41:$BQ41)/IF(Scale_Up_Factor_Switch=On,AI$9,1))</f>
        <v/>
      </c>
      <c r="AJ26" s="40" t="str">
        <f ca="1">IF(AJ$11="","",SUMIF(LU_Reporting_Period_No,AJ$11,Assumptions!$J41:$BQ41)/IF(Scale_Up_Factor_Switch=On,AJ$9,1))</f>
        <v/>
      </c>
      <c r="AK26" s="40" t="str">
        <f ca="1">IF(AK$11="","",SUMIF(LU_Reporting_Period_No,AK$11,Assumptions!$J41:$BQ41)/IF(Scale_Up_Factor_Switch=On,AK$9,1))</f>
        <v/>
      </c>
      <c r="AL26" s="40" t="str">
        <f ca="1">IF(AL$11="","",SUMIF(LU_Reporting_Period_No,AL$11,Assumptions!$J41:$BQ41)/IF(Scale_Up_Factor_Switch=On,AL$9,1))</f>
        <v/>
      </c>
      <c r="AM26" s="40" t="str">
        <f ca="1">IF(AM$11="","",SUMIF(LU_Reporting_Period_No,AM$11,Assumptions!$J41:$BQ41)/IF(Scale_Up_Factor_Switch=On,AM$9,1))</f>
        <v/>
      </c>
      <c r="AN26" s="40" t="str">
        <f ca="1">IF(AN$11="","",SUMIF(LU_Reporting_Period_No,AN$11,Assumptions!$J41:$BQ41)/IF(Scale_Up_Factor_Switch=On,AN$9,1))</f>
        <v/>
      </c>
      <c r="AO26" s="40" t="str">
        <f ca="1">IF(AO$11="","",SUMIF(LU_Reporting_Period_No,AO$11,Assumptions!$J41:$BQ41)/IF(Scale_Up_Factor_Switch=On,AO$9,1))</f>
        <v/>
      </c>
      <c r="AP26" s="40" t="str">
        <f ca="1">IF(AP$11="","",SUMIF(LU_Reporting_Period_No,AP$11,Assumptions!$J41:$BQ41)/IF(Scale_Up_Factor_Switch=On,AP$9,1))</f>
        <v/>
      </c>
      <c r="AQ26" s="40" t="str">
        <f ca="1">IF(AQ$11="","",SUMIF(LU_Reporting_Period_No,AQ$11,Assumptions!$J41:$BQ41)/IF(Scale_Up_Factor_Switch=On,AQ$9,1))</f>
        <v/>
      </c>
      <c r="AR26" s="40" t="str">
        <f ca="1">IF(AR$11="","",SUMIF(LU_Reporting_Period_No,AR$11,Assumptions!$J41:$BQ41)/IF(Scale_Up_Factor_Switch=On,AR$9,1))</f>
        <v/>
      </c>
      <c r="AS26" s="40" t="str">
        <f ca="1">IF(AS$11="","",SUMIF(LU_Reporting_Period_No,AS$11,Assumptions!$J41:$BQ41)/IF(Scale_Up_Factor_Switch=On,AS$9,1))</f>
        <v/>
      </c>
      <c r="AT26" s="40" t="str">
        <f ca="1">IF(AT$11="","",SUMIF(LU_Reporting_Period_No,AT$11,Assumptions!$J41:$BQ41)/IF(Scale_Up_Factor_Switch=On,AT$9,1))</f>
        <v/>
      </c>
      <c r="AU26" s="40" t="str">
        <f ca="1">IF(AU$11="","",SUMIF(LU_Reporting_Period_No,AU$11,Assumptions!$J41:$BQ41)/IF(Scale_Up_Factor_Switch=On,AU$9,1))</f>
        <v/>
      </c>
      <c r="AV26" s="40" t="str">
        <f ca="1">IF(AV$11="","",SUMIF(LU_Reporting_Period_No,AV$11,Assumptions!$J41:$BQ41)/IF(Scale_Up_Factor_Switch=On,AV$9,1))</f>
        <v/>
      </c>
      <c r="AW26" s="40" t="str">
        <f ca="1">IF(AW$11="","",SUMIF(LU_Reporting_Period_No,AW$11,Assumptions!$J41:$BQ41)/IF(Scale_Up_Factor_Switch=On,AW$9,1))</f>
        <v/>
      </c>
      <c r="AX26" s="40" t="str">
        <f ca="1">IF(AX$11="","",SUMIF(LU_Reporting_Period_No,AX$11,Assumptions!$J41:$BQ41)/IF(Scale_Up_Factor_Switch=On,AX$9,1))</f>
        <v/>
      </c>
      <c r="AY26" s="40" t="str">
        <f ca="1">IF(AY$11="","",SUMIF(LU_Reporting_Period_No,AY$11,Assumptions!$J41:$BQ41)/IF(Scale_Up_Factor_Switch=On,AY$9,1))</f>
        <v/>
      </c>
      <c r="AZ26" s="40" t="str">
        <f ca="1">IF(AZ$11="","",SUMIF(LU_Reporting_Period_No,AZ$11,Assumptions!$J41:$BQ41)/IF(Scale_Up_Factor_Switch=On,AZ$9,1))</f>
        <v/>
      </c>
      <c r="BA26" s="40" t="str">
        <f ca="1">IF(BA$11="","",SUMIF(LU_Reporting_Period_No,BA$11,Assumptions!$J41:$BQ41)/IF(Scale_Up_Factor_Switch=On,BA$9,1))</f>
        <v/>
      </c>
      <c r="BB26" s="40" t="str">
        <f ca="1">IF(BB$11="","",SUMIF(LU_Reporting_Period_No,BB$11,Assumptions!$J41:$BQ41)/IF(Scale_Up_Factor_Switch=On,BB$9,1))</f>
        <v/>
      </c>
      <c r="BC26" s="40" t="str">
        <f ca="1">IF(BC$11="","",SUMIF(LU_Reporting_Period_No,BC$11,Assumptions!$J41:$BQ41)/IF(Scale_Up_Factor_Switch=On,BC$9,1))</f>
        <v/>
      </c>
      <c r="BD26" s="40" t="str">
        <f ca="1">IF(BD$11="","",SUMIF(LU_Reporting_Period_No,BD$11,Assumptions!$J41:$BQ41)/IF(Scale_Up_Factor_Switch=On,BD$9,1))</f>
        <v/>
      </c>
      <c r="BE26" s="40" t="str">
        <f ca="1">IF(BE$11="","",SUMIF(LU_Reporting_Period_No,BE$11,Assumptions!$J41:$BQ41)/IF(Scale_Up_Factor_Switch=On,BE$9,1))</f>
        <v/>
      </c>
      <c r="BF26" s="40" t="str">
        <f ca="1">IF(BF$11="","",SUMIF(LU_Reporting_Period_No,BF$11,Assumptions!$J41:$BQ41)/IF(Scale_Up_Factor_Switch=On,BF$9,1))</f>
        <v/>
      </c>
      <c r="BG26" s="40" t="str">
        <f ca="1">IF(BG$11="","",SUMIF(LU_Reporting_Period_No,BG$11,Assumptions!$J41:$BQ41)/IF(Scale_Up_Factor_Switch=On,BG$9,1))</f>
        <v/>
      </c>
      <c r="BH26" s="40" t="str">
        <f ca="1">IF(BH$11="","",SUMIF(LU_Reporting_Period_No,BH$11,Assumptions!$J41:$BQ41)/IF(Scale_Up_Factor_Switch=On,BH$9,1))</f>
        <v/>
      </c>
      <c r="BI26" s="40" t="str">
        <f ca="1">IF(BI$11="","",SUMIF(LU_Reporting_Period_No,BI$11,Assumptions!$J41:$BQ41)/IF(Scale_Up_Factor_Switch=On,BI$9,1))</f>
        <v/>
      </c>
      <c r="BJ26" s="40" t="str">
        <f ca="1">IF(BJ$11="","",SUMIF(LU_Reporting_Period_No,BJ$11,Assumptions!$J41:$BQ41)/IF(Scale_Up_Factor_Switch=On,BJ$9,1))</f>
        <v/>
      </c>
      <c r="BK26" s="40" t="str">
        <f ca="1">IF(BK$11="","",SUMIF(LU_Reporting_Period_No,BK$11,Assumptions!$J41:$BQ41)/IF(Scale_Up_Factor_Switch=On,BK$9,1))</f>
        <v/>
      </c>
      <c r="BL26" s="40" t="str">
        <f ca="1">IF(BL$11="","",SUMIF(LU_Reporting_Period_No,BL$11,Assumptions!$J41:$BQ41)/IF(Scale_Up_Factor_Switch=On,BL$9,1))</f>
        <v/>
      </c>
      <c r="BM26" s="40" t="str">
        <f ca="1">IF(BM$11="","",SUMIF(LU_Reporting_Period_No,BM$11,Assumptions!$J41:$BQ41)/IF(Scale_Up_Factor_Switch=On,BM$9,1))</f>
        <v/>
      </c>
      <c r="BN26" s="40" t="str">
        <f ca="1">IF(BN$11="","",SUMIF(LU_Reporting_Period_No,BN$11,Assumptions!$J41:$BQ41)/IF(Scale_Up_Factor_Switch=On,BN$9,1))</f>
        <v/>
      </c>
      <c r="BO26" s="40" t="str">
        <f ca="1">IF(BO$11="","",SUMIF(LU_Reporting_Period_No,BO$11,Assumptions!$J41:$BQ41)/IF(Scale_Up_Factor_Switch=On,BO$9,1))</f>
        <v/>
      </c>
      <c r="BP26" s="40" t="str">
        <f ca="1">IF(BP$11="","",SUMIF(LU_Reporting_Period_No,BP$11,Assumptions!$J41:$BQ41)/IF(Scale_Up_Factor_Switch=On,BP$9,1))</f>
        <v/>
      </c>
      <c r="BQ26" s="40" t="str">
        <f ca="1">IF(BQ$11="","",SUMIF(LU_Reporting_Period_No,BQ$11,Assumptions!$J41:$BQ41)/IF(Scale_Up_Factor_Switch=On,BQ$9,1))</f>
        <v/>
      </c>
    </row>
    <row r="27" spans="4:69" outlineLevel="1" x14ac:dyDescent="0.2">
      <c r="E27" s="63" t="str">
        <f>Assumptions!E42</f>
        <v>COGS</v>
      </c>
      <c r="G27" s="37" t="str">
        <f>Assumptions!G42</f>
        <v>$'000</v>
      </c>
      <c r="J27" s="40">
        <f ca="1">IF(J$11="","",SUMIF(LU_Reporting_Period_No,J$11,Assumptions!$J42:$BQ42)/IF(Scale_Up_Factor_Switch=On,J$9,1))</f>
        <v>-135</v>
      </c>
      <c r="K27" s="40">
        <f ca="1">IF(K$11="","",SUMIF(LU_Reporting_Period_No,K$11,Assumptions!$J42:$BQ42)/IF(Scale_Up_Factor_Switch=On,K$9,1))</f>
        <v>-243</v>
      </c>
      <c r="L27" s="40">
        <f ca="1">IF(L$11="","",SUMIF(LU_Reporting_Period_No,L$11,Assumptions!$J42:$BQ42)/IF(Scale_Up_Factor_Switch=On,L$9,1))</f>
        <v>-156</v>
      </c>
      <c r="M27" s="40">
        <f ca="1">IF(M$11="","",SUMIF(LU_Reporting_Period_No,M$11,Assumptions!$J42:$BQ42)/IF(Scale_Up_Factor_Switch=On,M$9,1))</f>
        <v>-181</v>
      </c>
      <c r="N27" s="40">
        <f ca="1">IF(N$11="","",SUMIF(LU_Reporting_Period_No,N$11,Assumptions!$J42:$BQ42)/IF(Scale_Up_Factor_Switch=On,N$9,1))</f>
        <v>-117</v>
      </c>
      <c r="O27" s="40">
        <f ca="1">IF(O$11="","",SUMIF(LU_Reporting_Period_No,O$11,Assumptions!$J42:$BQ42)/IF(Scale_Up_Factor_Switch=On,O$9,1))</f>
        <v>-140</v>
      </c>
      <c r="P27" s="40">
        <f ca="1">IF(P$11="","",SUMIF(LU_Reporting_Period_No,P$11,Assumptions!$J42:$BQ42)/IF(Scale_Up_Factor_Switch=On,P$9,1))</f>
        <v>-199</v>
      </c>
      <c r="Q27" s="40">
        <f ca="1">IF(Q$11="","",SUMIF(LU_Reporting_Period_No,Q$11,Assumptions!$J42:$BQ42)/IF(Scale_Up_Factor_Switch=On,Q$9,1))</f>
        <v>-181</v>
      </c>
      <c r="R27" s="40">
        <f ca="1">IF(R$11="","",SUMIF(LU_Reporting_Period_No,R$11,Assumptions!$J42:$BQ42)/IF(Scale_Up_Factor_Switch=On,R$9,1))</f>
        <v>-230</v>
      </c>
      <c r="S27" s="40">
        <f ca="1">IF(S$11="","",SUMIF(LU_Reporting_Period_No,S$11,Assumptions!$J42:$BQ42)/IF(Scale_Up_Factor_Switch=On,S$9,1))</f>
        <v>-119</v>
      </c>
      <c r="T27" s="40">
        <f ca="1">IF(T$11="","",SUMIF(LU_Reporting_Period_No,T$11,Assumptions!$J42:$BQ42)/IF(Scale_Up_Factor_Switch=On,T$9,1))</f>
        <v>-184</v>
      </c>
      <c r="U27" s="40">
        <f ca="1">IF(U$11="","",SUMIF(LU_Reporting_Period_No,U$11,Assumptions!$J42:$BQ42)/IF(Scale_Up_Factor_Switch=On,U$9,1))</f>
        <v>-114</v>
      </c>
      <c r="V27" s="40">
        <f ca="1">IF(V$11="","",SUMIF(LU_Reporting_Period_No,V$11,Assumptions!$J42:$BQ42)/IF(Scale_Up_Factor_Switch=On,V$9,1))</f>
        <v>-457</v>
      </c>
      <c r="W27" s="40">
        <f ca="1">IF(W$11="","",SUMIF(LU_Reporting_Period_No,W$11,Assumptions!$J42:$BQ42)/IF(Scale_Up_Factor_Switch=On,W$9,1))</f>
        <v>-545</v>
      </c>
      <c r="X27" s="40">
        <f ca="1">IF(X$11="","",SUMIF(LU_Reporting_Period_No,X$11,Assumptions!$J42:$BQ42)/IF(Scale_Up_Factor_Switch=On,X$9,1))</f>
        <v>-507</v>
      </c>
      <c r="Y27" s="40">
        <f ca="1">IF(Y$11="","",SUMIF(LU_Reporting_Period_No,Y$11,Assumptions!$J42:$BQ42)/IF(Scale_Up_Factor_Switch=On,Y$9,1))</f>
        <v>-534</v>
      </c>
      <c r="Z27" s="40">
        <f ca="1">IF(Z$11="","",SUMIF(LU_Reporting_Period_No,Z$11,Assumptions!$J42:$BQ42)/IF(Scale_Up_Factor_Switch=On,Z$9,1))</f>
        <v>-1031</v>
      </c>
      <c r="AA27" s="40">
        <f ca="1">IF(AA$11="","",SUMIF(LU_Reporting_Period_No,AA$11,Assumptions!$J42:$BQ42)/IF(Scale_Up_Factor_Switch=On,AA$9,1))</f>
        <v>-1072</v>
      </c>
      <c r="AB27" s="40">
        <f ca="1">IF(AB$11="","",SUMIF(LU_Reporting_Period_No,AB$11,Assumptions!$J42:$BQ42)/IF(Scale_Up_Factor_Switch=On,AB$9,1))</f>
        <v>-2195</v>
      </c>
      <c r="AC27" s="40">
        <f ca="1">IF(AC$11="","",SUMIF(LU_Reporting_Period_No,AC$11,Assumptions!$J42:$BQ42)/IF(Scale_Up_Factor_Switch=On,AC$9,1))</f>
        <v>-2193</v>
      </c>
      <c r="AD27" s="40" t="str">
        <f ca="1">IF(AD$11="","",SUMIF(LU_Reporting_Period_No,AD$11,Assumptions!$J42:$BQ42)/IF(Scale_Up_Factor_Switch=On,AD$9,1))</f>
        <v/>
      </c>
      <c r="AE27" s="40" t="str">
        <f ca="1">IF(AE$11="","",SUMIF(LU_Reporting_Period_No,AE$11,Assumptions!$J42:$BQ42)/IF(Scale_Up_Factor_Switch=On,AE$9,1))</f>
        <v/>
      </c>
      <c r="AF27" s="40" t="str">
        <f ca="1">IF(AF$11="","",SUMIF(LU_Reporting_Period_No,AF$11,Assumptions!$J42:$BQ42)/IF(Scale_Up_Factor_Switch=On,AF$9,1))</f>
        <v/>
      </c>
      <c r="AG27" s="40" t="str">
        <f ca="1">IF(AG$11="","",SUMIF(LU_Reporting_Period_No,AG$11,Assumptions!$J42:$BQ42)/IF(Scale_Up_Factor_Switch=On,AG$9,1))</f>
        <v/>
      </c>
      <c r="AH27" s="40" t="str">
        <f ca="1">IF(AH$11="","",SUMIF(LU_Reporting_Period_No,AH$11,Assumptions!$J42:$BQ42)/IF(Scale_Up_Factor_Switch=On,AH$9,1))</f>
        <v/>
      </c>
      <c r="AI27" s="40" t="str">
        <f ca="1">IF(AI$11="","",SUMIF(LU_Reporting_Period_No,AI$11,Assumptions!$J42:$BQ42)/IF(Scale_Up_Factor_Switch=On,AI$9,1))</f>
        <v/>
      </c>
      <c r="AJ27" s="40" t="str">
        <f ca="1">IF(AJ$11="","",SUMIF(LU_Reporting_Period_No,AJ$11,Assumptions!$J42:$BQ42)/IF(Scale_Up_Factor_Switch=On,AJ$9,1))</f>
        <v/>
      </c>
      <c r="AK27" s="40" t="str">
        <f ca="1">IF(AK$11="","",SUMIF(LU_Reporting_Period_No,AK$11,Assumptions!$J42:$BQ42)/IF(Scale_Up_Factor_Switch=On,AK$9,1))</f>
        <v/>
      </c>
      <c r="AL27" s="40" t="str">
        <f ca="1">IF(AL$11="","",SUMIF(LU_Reporting_Period_No,AL$11,Assumptions!$J42:$BQ42)/IF(Scale_Up_Factor_Switch=On,AL$9,1))</f>
        <v/>
      </c>
      <c r="AM27" s="40" t="str">
        <f ca="1">IF(AM$11="","",SUMIF(LU_Reporting_Period_No,AM$11,Assumptions!$J42:$BQ42)/IF(Scale_Up_Factor_Switch=On,AM$9,1))</f>
        <v/>
      </c>
      <c r="AN27" s="40" t="str">
        <f ca="1">IF(AN$11="","",SUMIF(LU_Reporting_Period_No,AN$11,Assumptions!$J42:$BQ42)/IF(Scale_Up_Factor_Switch=On,AN$9,1))</f>
        <v/>
      </c>
      <c r="AO27" s="40" t="str">
        <f ca="1">IF(AO$11="","",SUMIF(LU_Reporting_Period_No,AO$11,Assumptions!$J42:$BQ42)/IF(Scale_Up_Factor_Switch=On,AO$9,1))</f>
        <v/>
      </c>
      <c r="AP27" s="40" t="str">
        <f ca="1">IF(AP$11="","",SUMIF(LU_Reporting_Period_No,AP$11,Assumptions!$J42:$BQ42)/IF(Scale_Up_Factor_Switch=On,AP$9,1))</f>
        <v/>
      </c>
      <c r="AQ27" s="40" t="str">
        <f ca="1">IF(AQ$11="","",SUMIF(LU_Reporting_Period_No,AQ$11,Assumptions!$J42:$BQ42)/IF(Scale_Up_Factor_Switch=On,AQ$9,1))</f>
        <v/>
      </c>
      <c r="AR27" s="40" t="str">
        <f ca="1">IF(AR$11="","",SUMIF(LU_Reporting_Period_No,AR$11,Assumptions!$J42:$BQ42)/IF(Scale_Up_Factor_Switch=On,AR$9,1))</f>
        <v/>
      </c>
      <c r="AS27" s="40" t="str">
        <f ca="1">IF(AS$11="","",SUMIF(LU_Reporting_Period_No,AS$11,Assumptions!$J42:$BQ42)/IF(Scale_Up_Factor_Switch=On,AS$9,1))</f>
        <v/>
      </c>
      <c r="AT27" s="40" t="str">
        <f ca="1">IF(AT$11="","",SUMIF(LU_Reporting_Period_No,AT$11,Assumptions!$J42:$BQ42)/IF(Scale_Up_Factor_Switch=On,AT$9,1))</f>
        <v/>
      </c>
      <c r="AU27" s="40" t="str">
        <f ca="1">IF(AU$11="","",SUMIF(LU_Reporting_Period_No,AU$11,Assumptions!$J42:$BQ42)/IF(Scale_Up_Factor_Switch=On,AU$9,1))</f>
        <v/>
      </c>
      <c r="AV27" s="40" t="str">
        <f ca="1">IF(AV$11="","",SUMIF(LU_Reporting_Period_No,AV$11,Assumptions!$J42:$BQ42)/IF(Scale_Up_Factor_Switch=On,AV$9,1))</f>
        <v/>
      </c>
      <c r="AW27" s="40" t="str">
        <f ca="1">IF(AW$11="","",SUMIF(LU_Reporting_Period_No,AW$11,Assumptions!$J42:$BQ42)/IF(Scale_Up_Factor_Switch=On,AW$9,1))</f>
        <v/>
      </c>
      <c r="AX27" s="40" t="str">
        <f ca="1">IF(AX$11="","",SUMIF(LU_Reporting_Period_No,AX$11,Assumptions!$J42:$BQ42)/IF(Scale_Up_Factor_Switch=On,AX$9,1))</f>
        <v/>
      </c>
      <c r="AY27" s="40" t="str">
        <f ca="1">IF(AY$11="","",SUMIF(LU_Reporting_Period_No,AY$11,Assumptions!$J42:$BQ42)/IF(Scale_Up_Factor_Switch=On,AY$9,1))</f>
        <v/>
      </c>
      <c r="AZ27" s="40" t="str">
        <f ca="1">IF(AZ$11="","",SUMIF(LU_Reporting_Period_No,AZ$11,Assumptions!$J42:$BQ42)/IF(Scale_Up_Factor_Switch=On,AZ$9,1))</f>
        <v/>
      </c>
      <c r="BA27" s="40" t="str">
        <f ca="1">IF(BA$11="","",SUMIF(LU_Reporting_Period_No,BA$11,Assumptions!$J42:$BQ42)/IF(Scale_Up_Factor_Switch=On,BA$9,1))</f>
        <v/>
      </c>
      <c r="BB27" s="40" t="str">
        <f ca="1">IF(BB$11="","",SUMIF(LU_Reporting_Period_No,BB$11,Assumptions!$J42:$BQ42)/IF(Scale_Up_Factor_Switch=On,BB$9,1))</f>
        <v/>
      </c>
      <c r="BC27" s="40" t="str">
        <f ca="1">IF(BC$11="","",SUMIF(LU_Reporting_Period_No,BC$11,Assumptions!$J42:$BQ42)/IF(Scale_Up_Factor_Switch=On,BC$9,1))</f>
        <v/>
      </c>
      <c r="BD27" s="40" t="str">
        <f ca="1">IF(BD$11="","",SUMIF(LU_Reporting_Period_No,BD$11,Assumptions!$J42:$BQ42)/IF(Scale_Up_Factor_Switch=On,BD$9,1))</f>
        <v/>
      </c>
      <c r="BE27" s="40" t="str">
        <f ca="1">IF(BE$11="","",SUMIF(LU_Reporting_Period_No,BE$11,Assumptions!$J42:$BQ42)/IF(Scale_Up_Factor_Switch=On,BE$9,1))</f>
        <v/>
      </c>
      <c r="BF27" s="40" t="str">
        <f ca="1">IF(BF$11="","",SUMIF(LU_Reporting_Period_No,BF$11,Assumptions!$J42:$BQ42)/IF(Scale_Up_Factor_Switch=On,BF$9,1))</f>
        <v/>
      </c>
      <c r="BG27" s="40" t="str">
        <f ca="1">IF(BG$11="","",SUMIF(LU_Reporting_Period_No,BG$11,Assumptions!$J42:$BQ42)/IF(Scale_Up_Factor_Switch=On,BG$9,1))</f>
        <v/>
      </c>
      <c r="BH27" s="40" t="str">
        <f ca="1">IF(BH$11="","",SUMIF(LU_Reporting_Period_No,BH$11,Assumptions!$J42:$BQ42)/IF(Scale_Up_Factor_Switch=On,BH$9,1))</f>
        <v/>
      </c>
      <c r="BI27" s="40" t="str">
        <f ca="1">IF(BI$11="","",SUMIF(LU_Reporting_Period_No,BI$11,Assumptions!$J42:$BQ42)/IF(Scale_Up_Factor_Switch=On,BI$9,1))</f>
        <v/>
      </c>
      <c r="BJ27" s="40" t="str">
        <f ca="1">IF(BJ$11="","",SUMIF(LU_Reporting_Period_No,BJ$11,Assumptions!$J42:$BQ42)/IF(Scale_Up_Factor_Switch=On,BJ$9,1))</f>
        <v/>
      </c>
      <c r="BK27" s="40" t="str">
        <f ca="1">IF(BK$11="","",SUMIF(LU_Reporting_Period_No,BK$11,Assumptions!$J42:$BQ42)/IF(Scale_Up_Factor_Switch=On,BK$9,1))</f>
        <v/>
      </c>
      <c r="BL27" s="40" t="str">
        <f ca="1">IF(BL$11="","",SUMIF(LU_Reporting_Period_No,BL$11,Assumptions!$J42:$BQ42)/IF(Scale_Up_Factor_Switch=On,BL$9,1))</f>
        <v/>
      </c>
      <c r="BM27" s="40" t="str">
        <f ca="1">IF(BM$11="","",SUMIF(LU_Reporting_Period_No,BM$11,Assumptions!$J42:$BQ42)/IF(Scale_Up_Factor_Switch=On,BM$9,1))</f>
        <v/>
      </c>
      <c r="BN27" s="40" t="str">
        <f ca="1">IF(BN$11="","",SUMIF(LU_Reporting_Period_No,BN$11,Assumptions!$J42:$BQ42)/IF(Scale_Up_Factor_Switch=On,BN$9,1))</f>
        <v/>
      </c>
      <c r="BO27" s="40" t="str">
        <f ca="1">IF(BO$11="","",SUMIF(LU_Reporting_Period_No,BO$11,Assumptions!$J42:$BQ42)/IF(Scale_Up_Factor_Switch=On,BO$9,1))</f>
        <v/>
      </c>
      <c r="BP27" s="40" t="str">
        <f ca="1">IF(BP$11="","",SUMIF(LU_Reporting_Period_No,BP$11,Assumptions!$J42:$BQ42)/IF(Scale_Up_Factor_Switch=On,BP$9,1))</f>
        <v/>
      </c>
      <c r="BQ27" s="40" t="str">
        <f ca="1">IF(BQ$11="","",SUMIF(LU_Reporting_Period_No,BQ$11,Assumptions!$J42:$BQ42)/IF(Scale_Up_Factor_Switch=On,BQ$9,1))</f>
        <v/>
      </c>
    </row>
    <row r="28" spans="4:69" outlineLevel="1" x14ac:dyDescent="0.2">
      <c r="G28" s="37"/>
    </row>
    <row r="29" spans="4:69" outlineLevel="1" x14ac:dyDescent="0.2">
      <c r="E29" s="77" t="str">
        <f>Assumptions!E44</f>
        <v>Gross Profit</v>
      </c>
      <c r="G29" s="37" t="str">
        <f>Assumptions!G44</f>
        <v>$'000</v>
      </c>
      <c r="J29" s="84">
        <f ca="1">IF(J$11="","",SUM(J26:J27))</f>
        <v>208</v>
      </c>
      <c r="K29" s="84">
        <f t="shared" ref="K29:BQ29" ca="1" si="10">IF(K$11="","",SUM(K26:K27))</f>
        <v>-9</v>
      </c>
      <c r="L29" s="84">
        <f t="shared" ca="1" si="10"/>
        <v>-42</v>
      </c>
      <c r="M29" s="84">
        <f t="shared" ca="1" si="10"/>
        <v>31</v>
      </c>
      <c r="N29" s="84">
        <f t="shared" ca="1" si="10"/>
        <v>260</v>
      </c>
      <c r="O29" s="84">
        <f t="shared" ca="1" si="10"/>
        <v>7</v>
      </c>
      <c r="P29" s="84">
        <f t="shared" ca="1" si="10"/>
        <v>-48</v>
      </c>
      <c r="Q29" s="84">
        <f t="shared" ca="1" si="10"/>
        <v>109</v>
      </c>
      <c r="R29" s="84">
        <f t="shared" ca="1" si="10"/>
        <v>98</v>
      </c>
      <c r="S29" s="84">
        <f t="shared" ca="1" si="10"/>
        <v>208</v>
      </c>
      <c r="T29" s="84">
        <f t="shared" ca="1" si="10"/>
        <v>86</v>
      </c>
      <c r="U29" s="84">
        <f t="shared" ca="1" si="10"/>
        <v>82</v>
      </c>
      <c r="V29" s="84">
        <f t="shared" ca="1" si="10"/>
        <v>396</v>
      </c>
      <c r="W29" s="84">
        <f t="shared" ca="1" si="10"/>
        <v>232</v>
      </c>
      <c r="X29" s="84">
        <f t="shared" ca="1" si="10"/>
        <v>-57</v>
      </c>
      <c r="Y29" s="84">
        <f t="shared" ca="1" si="10"/>
        <v>106</v>
      </c>
      <c r="Z29" s="84">
        <f t="shared" ca="1" si="10"/>
        <v>571</v>
      </c>
      <c r="AA29" s="84">
        <f t="shared" ca="1" si="10"/>
        <v>348</v>
      </c>
      <c r="AB29" s="84">
        <f t="shared" ca="1" si="10"/>
        <v>1036</v>
      </c>
      <c r="AC29" s="84">
        <f t="shared" ca="1" si="10"/>
        <v>668</v>
      </c>
      <c r="AD29" s="84" t="str">
        <f t="shared" ca="1" si="10"/>
        <v/>
      </c>
      <c r="AE29" s="84" t="str">
        <f t="shared" ca="1" si="10"/>
        <v/>
      </c>
      <c r="AF29" s="84" t="str">
        <f t="shared" ca="1" si="10"/>
        <v/>
      </c>
      <c r="AG29" s="84" t="str">
        <f t="shared" ca="1" si="10"/>
        <v/>
      </c>
      <c r="AH29" s="84" t="str">
        <f t="shared" ca="1" si="10"/>
        <v/>
      </c>
      <c r="AI29" s="84" t="str">
        <f t="shared" ca="1" si="10"/>
        <v/>
      </c>
      <c r="AJ29" s="84" t="str">
        <f t="shared" ca="1" si="10"/>
        <v/>
      </c>
      <c r="AK29" s="84" t="str">
        <f t="shared" ca="1" si="10"/>
        <v/>
      </c>
      <c r="AL29" s="84" t="str">
        <f t="shared" ca="1" si="10"/>
        <v/>
      </c>
      <c r="AM29" s="84" t="str">
        <f t="shared" ca="1" si="10"/>
        <v/>
      </c>
      <c r="AN29" s="84" t="str">
        <f t="shared" ca="1" si="10"/>
        <v/>
      </c>
      <c r="AO29" s="84" t="str">
        <f t="shared" ca="1" si="10"/>
        <v/>
      </c>
      <c r="AP29" s="84" t="str">
        <f t="shared" ca="1" si="10"/>
        <v/>
      </c>
      <c r="AQ29" s="84" t="str">
        <f t="shared" ca="1" si="10"/>
        <v/>
      </c>
      <c r="AR29" s="84" t="str">
        <f t="shared" ca="1" si="10"/>
        <v/>
      </c>
      <c r="AS29" s="84" t="str">
        <f t="shared" ca="1" si="10"/>
        <v/>
      </c>
      <c r="AT29" s="84" t="str">
        <f t="shared" ca="1" si="10"/>
        <v/>
      </c>
      <c r="AU29" s="84" t="str">
        <f t="shared" ca="1" si="10"/>
        <v/>
      </c>
      <c r="AV29" s="84" t="str">
        <f t="shared" ca="1" si="10"/>
        <v/>
      </c>
      <c r="AW29" s="84" t="str">
        <f t="shared" ca="1" si="10"/>
        <v/>
      </c>
      <c r="AX29" s="84" t="str">
        <f t="shared" ca="1" si="10"/>
        <v/>
      </c>
      <c r="AY29" s="84" t="str">
        <f t="shared" ca="1" si="10"/>
        <v/>
      </c>
      <c r="AZ29" s="84" t="str">
        <f t="shared" ca="1" si="10"/>
        <v/>
      </c>
      <c r="BA29" s="84" t="str">
        <f t="shared" ca="1" si="10"/>
        <v/>
      </c>
      <c r="BB29" s="84" t="str">
        <f t="shared" ca="1" si="10"/>
        <v/>
      </c>
      <c r="BC29" s="84" t="str">
        <f t="shared" ca="1" si="10"/>
        <v/>
      </c>
      <c r="BD29" s="84" t="str">
        <f t="shared" ca="1" si="10"/>
        <v/>
      </c>
      <c r="BE29" s="84" t="str">
        <f t="shared" ca="1" si="10"/>
        <v/>
      </c>
      <c r="BF29" s="84" t="str">
        <f t="shared" ca="1" si="10"/>
        <v/>
      </c>
      <c r="BG29" s="84" t="str">
        <f t="shared" ca="1" si="10"/>
        <v/>
      </c>
      <c r="BH29" s="84" t="str">
        <f t="shared" ca="1" si="10"/>
        <v/>
      </c>
      <c r="BI29" s="84" t="str">
        <f t="shared" ca="1" si="10"/>
        <v/>
      </c>
      <c r="BJ29" s="84" t="str">
        <f t="shared" ca="1" si="10"/>
        <v/>
      </c>
      <c r="BK29" s="84" t="str">
        <f t="shared" ca="1" si="10"/>
        <v/>
      </c>
      <c r="BL29" s="84" t="str">
        <f t="shared" ca="1" si="10"/>
        <v/>
      </c>
      <c r="BM29" s="84" t="str">
        <f t="shared" ca="1" si="10"/>
        <v/>
      </c>
      <c r="BN29" s="84" t="str">
        <f t="shared" ca="1" si="10"/>
        <v/>
      </c>
      <c r="BO29" s="84" t="str">
        <f t="shared" ca="1" si="10"/>
        <v/>
      </c>
      <c r="BP29" s="84" t="str">
        <f t="shared" ca="1" si="10"/>
        <v/>
      </c>
      <c r="BQ29" s="84" t="str">
        <f t="shared" ca="1" si="10"/>
        <v/>
      </c>
    </row>
    <row r="30" spans="4:69" outlineLevel="1" x14ac:dyDescent="0.2">
      <c r="E30" s="77"/>
      <c r="G30" s="37"/>
    </row>
    <row r="31" spans="4:69" outlineLevel="1" x14ac:dyDescent="0.2">
      <c r="E31" s="79" t="str">
        <f>Assumptions!E46</f>
        <v>Gross Margin</v>
      </c>
      <c r="G31" s="37" t="str">
        <f>Assumptions!G46</f>
        <v>%</v>
      </c>
      <c r="J31" s="80">
        <f ca="1">IF(J$11="","",IF(J26,J29/J26,""))</f>
        <v>0.60641399416909625</v>
      </c>
      <c r="K31" s="80">
        <f t="shared" ref="K31:BQ31" ca="1" si="11">IF(K$11="","",IF(K26,K29/K26,""))</f>
        <v>-3.8461538461538464E-2</v>
      </c>
      <c r="L31" s="80">
        <f t="shared" ca="1" si="11"/>
        <v>-0.36842105263157893</v>
      </c>
      <c r="M31" s="80">
        <f t="shared" ca="1" si="11"/>
        <v>0.14622641509433962</v>
      </c>
      <c r="N31" s="80">
        <f t="shared" ca="1" si="11"/>
        <v>0.68965517241379315</v>
      </c>
      <c r="O31" s="80">
        <f t="shared" ca="1" si="11"/>
        <v>4.7619047619047616E-2</v>
      </c>
      <c r="P31" s="80">
        <f t="shared" ca="1" si="11"/>
        <v>-0.31788079470198677</v>
      </c>
      <c r="Q31" s="80">
        <f t="shared" ca="1" si="11"/>
        <v>0.37586206896551722</v>
      </c>
      <c r="R31" s="80">
        <f t="shared" ca="1" si="11"/>
        <v>0.29878048780487804</v>
      </c>
      <c r="S31" s="80">
        <f t="shared" ca="1" si="11"/>
        <v>0.63608562691131498</v>
      </c>
      <c r="T31" s="80">
        <f t="shared" ca="1" si="11"/>
        <v>0.31851851851851853</v>
      </c>
      <c r="U31" s="80">
        <f t="shared" ca="1" si="11"/>
        <v>0.41836734693877553</v>
      </c>
      <c r="V31" s="80">
        <f t="shared" ca="1" si="11"/>
        <v>0.46424384525205159</v>
      </c>
      <c r="W31" s="80">
        <f t="shared" ca="1" si="11"/>
        <v>0.29858429858429858</v>
      </c>
      <c r="X31" s="80">
        <f t="shared" ca="1" si="11"/>
        <v>-0.12666666666666668</v>
      </c>
      <c r="Y31" s="80">
        <f t="shared" ca="1" si="11"/>
        <v>0.16562499999999999</v>
      </c>
      <c r="Z31" s="80">
        <f t="shared" ca="1" si="11"/>
        <v>0.35642946317103619</v>
      </c>
      <c r="AA31" s="80">
        <f t="shared" ca="1" si="11"/>
        <v>0.24507042253521127</v>
      </c>
      <c r="AB31" s="80">
        <f t="shared" ca="1" si="11"/>
        <v>0.32064376354069946</v>
      </c>
      <c r="AC31" s="80">
        <f t="shared" ca="1" si="11"/>
        <v>0.23348479552603985</v>
      </c>
      <c r="AD31" s="80" t="str">
        <f t="shared" ca="1" si="11"/>
        <v/>
      </c>
      <c r="AE31" s="80" t="str">
        <f t="shared" ca="1" si="11"/>
        <v/>
      </c>
      <c r="AF31" s="80" t="str">
        <f t="shared" ca="1" si="11"/>
        <v/>
      </c>
      <c r="AG31" s="80" t="str">
        <f t="shared" ca="1" si="11"/>
        <v/>
      </c>
      <c r="AH31" s="80" t="str">
        <f t="shared" ca="1" si="11"/>
        <v/>
      </c>
      <c r="AI31" s="80" t="str">
        <f t="shared" ca="1" si="11"/>
        <v/>
      </c>
      <c r="AJ31" s="80" t="str">
        <f t="shared" ca="1" si="11"/>
        <v/>
      </c>
      <c r="AK31" s="80" t="str">
        <f t="shared" ca="1" si="11"/>
        <v/>
      </c>
      <c r="AL31" s="80" t="str">
        <f t="shared" ca="1" si="11"/>
        <v/>
      </c>
      <c r="AM31" s="80" t="str">
        <f t="shared" ca="1" si="11"/>
        <v/>
      </c>
      <c r="AN31" s="80" t="str">
        <f t="shared" ca="1" si="11"/>
        <v/>
      </c>
      <c r="AO31" s="80" t="str">
        <f t="shared" ca="1" si="11"/>
        <v/>
      </c>
      <c r="AP31" s="80" t="str">
        <f t="shared" ca="1" si="11"/>
        <v/>
      </c>
      <c r="AQ31" s="80" t="str">
        <f t="shared" ca="1" si="11"/>
        <v/>
      </c>
      <c r="AR31" s="80" t="str">
        <f t="shared" ca="1" si="11"/>
        <v/>
      </c>
      <c r="AS31" s="80" t="str">
        <f t="shared" ca="1" si="11"/>
        <v/>
      </c>
      <c r="AT31" s="80" t="str">
        <f t="shared" ca="1" si="11"/>
        <v/>
      </c>
      <c r="AU31" s="80" t="str">
        <f t="shared" ca="1" si="11"/>
        <v/>
      </c>
      <c r="AV31" s="80" t="str">
        <f t="shared" ca="1" si="11"/>
        <v/>
      </c>
      <c r="AW31" s="80" t="str">
        <f t="shared" ca="1" si="11"/>
        <v/>
      </c>
      <c r="AX31" s="80" t="str">
        <f t="shared" ca="1" si="11"/>
        <v/>
      </c>
      <c r="AY31" s="80" t="str">
        <f t="shared" ca="1" si="11"/>
        <v/>
      </c>
      <c r="AZ31" s="80" t="str">
        <f t="shared" ca="1" si="11"/>
        <v/>
      </c>
      <c r="BA31" s="80" t="str">
        <f t="shared" ca="1" si="11"/>
        <v/>
      </c>
      <c r="BB31" s="80" t="str">
        <f t="shared" ca="1" si="11"/>
        <v/>
      </c>
      <c r="BC31" s="80" t="str">
        <f t="shared" ca="1" si="11"/>
        <v/>
      </c>
      <c r="BD31" s="80" t="str">
        <f t="shared" ca="1" si="11"/>
        <v/>
      </c>
      <c r="BE31" s="80" t="str">
        <f t="shared" ca="1" si="11"/>
        <v/>
      </c>
      <c r="BF31" s="80" t="str">
        <f t="shared" ca="1" si="11"/>
        <v/>
      </c>
      <c r="BG31" s="80" t="str">
        <f t="shared" ca="1" si="11"/>
        <v/>
      </c>
      <c r="BH31" s="80" t="str">
        <f t="shared" ca="1" si="11"/>
        <v/>
      </c>
      <c r="BI31" s="80" t="str">
        <f t="shared" ca="1" si="11"/>
        <v/>
      </c>
      <c r="BJ31" s="80" t="str">
        <f t="shared" ca="1" si="11"/>
        <v/>
      </c>
      <c r="BK31" s="80" t="str">
        <f t="shared" ca="1" si="11"/>
        <v/>
      </c>
      <c r="BL31" s="80" t="str">
        <f t="shared" ca="1" si="11"/>
        <v/>
      </c>
      <c r="BM31" s="80" t="str">
        <f t="shared" ca="1" si="11"/>
        <v/>
      </c>
      <c r="BN31" s="80" t="str">
        <f t="shared" ca="1" si="11"/>
        <v/>
      </c>
      <c r="BO31" s="80" t="str">
        <f t="shared" ca="1" si="11"/>
        <v/>
      </c>
      <c r="BP31" s="80" t="str">
        <f t="shared" ca="1" si="11"/>
        <v/>
      </c>
      <c r="BQ31" s="80" t="str">
        <f t="shared" ca="1" si="11"/>
        <v/>
      </c>
    </row>
    <row r="32" spans="4:69" outlineLevel="1" x14ac:dyDescent="0.2"/>
    <row r="33" outlineLevel="1" x14ac:dyDescent="0.2"/>
  </sheetData>
  <mergeCells count="2">
    <mergeCell ref="I1:J1"/>
    <mergeCell ref="A3:E3"/>
  </mergeCells>
  <conditionalFormatting sqref="F4">
    <cfRule type="cellIs" dxfId="7" priority="4" operator="notEqual">
      <formula>0</formula>
    </cfRule>
  </conditionalFormatting>
  <conditionalFormatting sqref="K13:BR13">
    <cfRule type="expression" dxfId="6" priority="2">
      <formula>J$11=""</formula>
    </cfRule>
  </conditionalFormatting>
  <conditionalFormatting sqref="J29:BQ29">
    <cfRule type="expression" dxfId="5" priority="1">
      <formula>J$11=""</formula>
    </cfRule>
  </conditionalFormatting>
  <dataValidations count="1">
    <dataValidation type="list" allowBlank="1" showInputMessage="1" showErrorMessage="1" sqref="H19" xr:uid="{BB75DBC8-EEE3-4750-8FC9-175254D2DB7B}">
      <formula1>LU_On_or_Off</formula1>
    </dataValidation>
  </dataValidations>
  <hyperlinks>
    <hyperlink ref="F4" location="Overall_Error_Check" tooltip="Go to Overall Error Check" display="Overall_Error_Check" xr:uid="{B9630AAA-8A7A-4EF3-BC51-CBFA7285F358}"/>
    <hyperlink ref="A3:E3" location="HL_Navigator" tooltip="Go to Navigator (Table of Contents)" display="Navigator" xr:uid="{34242E7E-16BA-4F6B-B4D6-4327A124404F}"/>
    <hyperlink ref="A3" location="HL_Navigator" display="Navigator" xr:uid="{1C3DB3A2-07AA-4862-B412-E67C7A653377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250EA-E6D3-4427-A9B0-6C9B5E05841F}">
  <sheetPr>
    <outlinePr summaryBelow="0" summaryRight="0"/>
  </sheetPr>
  <dimension ref="A1:L14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outlineLevelRow="1" x14ac:dyDescent="0.2"/>
  <cols>
    <col min="1" max="5" width="3.7109375" style="63" customWidth="1"/>
    <col min="6" max="6" width="15.28515625" bestFit="1" customWidth="1"/>
  </cols>
  <sheetData>
    <row r="1" spans="1:12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Lookup Data</v>
      </c>
      <c r="F1" s="63"/>
      <c r="G1" s="63"/>
      <c r="H1" s="63"/>
      <c r="I1" s="88"/>
      <c r="J1" s="88"/>
      <c r="K1" s="62"/>
      <c r="L1" s="63"/>
    </row>
    <row r="2" spans="1:12" ht="18" x14ac:dyDescent="0.25">
      <c r="A2" s="51" t="str">
        <f ca="1">Model_Name</f>
        <v>Chapter 3.4 - SP Aggregating Time Periods.xlsx</v>
      </c>
      <c r="F2" s="63"/>
      <c r="G2" s="63"/>
      <c r="H2" s="63"/>
      <c r="I2" s="63"/>
      <c r="J2" s="63"/>
      <c r="K2" s="63"/>
      <c r="L2" s="63"/>
    </row>
    <row r="3" spans="1:12" x14ac:dyDescent="0.2">
      <c r="A3" s="88" t="s">
        <v>1</v>
      </c>
      <c r="B3" s="88"/>
      <c r="C3" s="88"/>
      <c r="D3" s="88"/>
      <c r="E3" s="88"/>
      <c r="F3" s="63"/>
      <c r="G3" s="63"/>
      <c r="H3" s="63"/>
      <c r="I3" s="63"/>
      <c r="J3" s="63"/>
      <c r="K3" s="63"/>
      <c r="L3" s="63"/>
    </row>
    <row r="4" spans="1:12" ht="14.25" x14ac:dyDescent="0.2">
      <c r="B4" s="63" t="s">
        <v>2</v>
      </c>
      <c r="F4" s="63"/>
      <c r="G4" s="1">
        <f>Overall_Error_Check</f>
        <v>0</v>
      </c>
      <c r="H4" s="63"/>
      <c r="I4" s="63"/>
      <c r="J4" s="63"/>
      <c r="K4" s="63"/>
      <c r="L4" s="63"/>
    </row>
    <row r="5" spans="1:12" x14ac:dyDescent="0.2">
      <c r="A5" s="62"/>
      <c r="F5" s="63"/>
      <c r="G5" s="63"/>
      <c r="H5" s="63"/>
      <c r="I5" s="63"/>
      <c r="J5" s="63"/>
      <c r="K5" s="63"/>
      <c r="L5" s="63"/>
    </row>
    <row r="6" spans="1:12" ht="16.5" thickBot="1" x14ac:dyDescent="0.3">
      <c r="B6" s="52">
        <f>MAX($B$5:$B5)+1</f>
        <v>1</v>
      </c>
      <c r="C6" s="3" t="s">
        <v>115</v>
      </c>
      <c r="D6" s="3"/>
      <c r="E6" s="3"/>
      <c r="F6" s="3"/>
      <c r="G6" s="3"/>
      <c r="H6" s="3"/>
      <c r="I6" s="3"/>
      <c r="J6" s="3"/>
      <c r="K6" s="3"/>
      <c r="L6" s="3"/>
    </row>
    <row r="7" spans="1:12" ht="12.75" outlineLevel="1" thickTop="1" x14ac:dyDescent="0.2">
      <c r="F7" s="63"/>
      <c r="G7" s="63"/>
      <c r="H7" s="63"/>
      <c r="I7" s="63"/>
      <c r="J7" s="63"/>
      <c r="K7" s="63"/>
      <c r="L7" s="63"/>
    </row>
    <row r="8" spans="1:12" ht="16.5" outlineLevel="1" x14ac:dyDescent="0.25">
      <c r="C8" s="4" t="str">
        <f>"LU_"&amp;SUBSTITUTE(C6," ","_")</f>
        <v>LU_On_or_Off</v>
      </c>
      <c r="F8" s="63"/>
      <c r="G8" s="63"/>
      <c r="H8" s="63"/>
      <c r="I8" s="63"/>
      <c r="J8" s="63"/>
      <c r="K8" s="63"/>
      <c r="L8" s="63"/>
    </row>
    <row r="9" spans="1:12" outlineLevel="1" x14ac:dyDescent="0.2">
      <c r="F9" s="63"/>
      <c r="G9" s="63"/>
      <c r="H9" s="63"/>
      <c r="I9" s="63"/>
      <c r="J9" s="63"/>
      <c r="K9" s="63"/>
      <c r="L9" s="63"/>
    </row>
    <row r="10" spans="1:12" outlineLevel="1" x14ac:dyDescent="0.2">
      <c r="F10" s="64" t="str">
        <f>C6</f>
        <v>On or Off</v>
      </c>
      <c r="G10" s="63"/>
      <c r="H10" s="63"/>
      <c r="I10" s="63"/>
      <c r="J10" s="63"/>
      <c r="K10" s="63"/>
      <c r="L10" s="63"/>
    </row>
    <row r="11" spans="1:12" outlineLevel="1" x14ac:dyDescent="0.2">
      <c r="F11" s="69" t="s">
        <v>116</v>
      </c>
      <c r="G11" s="63"/>
      <c r="H11" s="34" t="str">
        <f>C8</f>
        <v>LU_On_or_Off</v>
      </c>
      <c r="I11" s="63"/>
      <c r="J11" s="63"/>
      <c r="K11" s="63"/>
      <c r="L11" s="63"/>
    </row>
    <row r="12" spans="1:12" outlineLevel="1" x14ac:dyDescent="0.2">
      <c r="F12" s="69" t="s">
        <v>117</v>
      </c>
      <c r="G12" s="63"/>
      <c r="H12" s="63"/>
      <c r="I12" s="63"/>
      <c r="J12" s="63"/>
      <c r="K12" s="63"/>
      <c r="L12" s="63"/>
    </row>
    <row r="13" spans="1:12" outlineLevel="1" x14ac:dyDescent="0.2">
      <c r="F13" s="63"/>
      <c r="G13" s="63"/>
      <c r="H13" s="63"/>
      <c r="I13" s="63"/>
      <c r="J13" s="63"/>
      <c r="K13" s="63"/>
      <c r="L13" s="63"/>
    </row>
    <row r="14" spans="1:12" outlineLevel="1" x14ac:dyDescent="0.2"/>
  </sheetData>
  <mergeCells count="2">
    <mergeCell ref="I1:J1"/>
    <mergeCell ref="A3:E3"/>
  </mergeCells>
  <conditionalFormatting sqref="G4">
    <cfRule type="cellIs" dxfId="4" priority="1" operator="notEqual">
      <formula>0</formula>
    </cfRule>
  </conditionalFormatting>
  <hyperlinks>
    <hyperlink ref="G4" location="Overall_Error_Check" tooltip="Go to Overall Error Check" display="Overall_Error_Check" xr:uid="{A17CCE94-5BE0-41FE-9234-021E7239F666}"/>
    <hyperlink ref="A3:E3" location="HL_Navigator" tooltip="Go to Navigator (Table of Contents)" display="Navigator" xr:uid="{80BFB7F6-3772-4761-AE10-ABE7F1978B9B}"/>
    <hyperlink ref="A3" location="HL_Navigator" display="Navigator" xr:uid="{07C42868-BB85-43A8-8DA8-684E55B61F82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Error Checks</v>
      </c>
      <c r="I1" s="88"/>
      <c r="J1" s="88"/>
    </row>
    <row r="2" spans="1:11" ht="18" x14ac:dyDescent="0.25">
      <c r="A2" s="51" t="str">
        <f ca="1">Model_Name</f>
        <v>Chapter 3.4 - SP Aggregating Time Periods.xlsx</v>
      </c>
    </row>
    <row r="3" spans="1:11" x14ac:dyDescent="0.2">
      <c r="A3" s="88" t="s">
        <v>1</v>
      </c>
      <c r="B3" s="88"/>
      <c r="C3" s="88"/>
      <c r="D3" s="88"/>
      <c r="E3" s="88"/>
    </row>
    <row r="4" spans="1:11" ht="14.25" x14ac:dyDescent="0.2">
      <c r="B4" t="s">
        <v>2</v>
      </c>
      <c r="F4" s="1">
        <f>Overall_Error_Check</f>
        <v>0</v>
      </c>
    </row>
    <row r="5" spans="1:11" x14ac:dyDescent="0.2">
      <c r="A5" s="61"/>
    </row>
    <row r="6" spans="1:11" ht="16.5" thickBot="1" x14ac:dyDescent="0.3">
      <c r="B6" s="52">
        <f>MAX($B$5:$B5)+1</f>
        <v>1</v>
      </c>
      <c r="C6" s="3" t="s">
        <v>66</v>
      </c>
      <c r="D6" s="3"/>
      <c r="E6" s="3"/>
      <c r="F6" s="3"/>
      <c r="G6" s="3"/>
      <c r="H6" s="3"/>
      <c r="I6" s="3"/>
      <c r="J6" s="3"/>
      <c r="K6" s="3"/>
    </row>
    <row r="7" spans="1:11" ht="12.75" outlineLevel="1" thickTop="1" x14ac:dyDescent="0.2"/>
    <row r="8" spans="1:11" ht="16.5" outlineLevel="1" x14ac:dyDescent="0.25">
      <c r="C8" s="4" t="s">
        <v>67</v>
      </c>
    </row>
    <row r="9" spans="1:11" ht="16.5" outlineLevel="1" x14ac:dyDescent="0.25">
      <c r="C9" s="4"/>
    </row>
    <row r="10" spans="1:11" ht="16.5" outlineLevel="1" x14ac:dyDescent="0.25">
      <c r="C10" s="4"/>
      <c r="D10" s="5" t="s">
        <v>68</v>
      </c>
    </row>
    <row r="11" spans="1:11" outlineLevel="1" x14ac:dyDescent="0.2"/>
    <row r="12" spans="1:11" ht="14.25" outlineLevel="1" x14ac:dyDescent="0.2">
      <c r="E12" t="s">
        <v>121</v>
      </c>
      <c r="I12" s="42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5" t="str">
        <f>C8</f>
        <v>Summary of Errors</v>
      </c>
      <c r="I17" s="1">
        <f>MIN(1,SUM(I11:I15))</f>
        <v>0</v>
      </c>
      <c r="K17" s="61"/>
    </row>
    <row r="18" spans="5:11" outlineLevel="1" x14ac:dyDescent="0.2"/>
    <row r="19" spans="5:11" outlineLevel="1" x14ac:dyDescent="0.2"/>
  </sheetData>
  <mergeCells count="2">
    <mergeCell ref="I1:J1"/>
    <mergeCell ref="A3:E3"/>
  </mergeCells>
  <conditionalFormatting sqref="I17">
    <cfRule type="cellIs" dxfId="3" priority="5" operator="notEqual">
      <formula>0</formula>
    </cfRule>
  </conditionalFormatting>
  <conditionalFormatting sqref="I12">
    <cfRule type="cellIs" dxfId="2" priority="4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F4">
    <cfRule type="cellIs" dxfId="0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37</vt:i4>
      </vt:variant>
    </vt:vector>
  </HeadingPairs>
  <TitlesOfParts>
    <vt:vector size="46" baseType="lpstr">
      <vt:lpstr>Cover</vt:lpstr>
      <vt:lpstr>Navigator</vt:lpstr>
      <vt:lpstr>Style Guide</vt:lpstr>
      <vt:lpstr>Model Parameters</vt:lpstr>
      <vt:lpstr>Timing</vt:lpstr>
      <vt:lpstr>Assumptions</vt:lpstr>
      <vt:lpstr>Outputs</vt:lpstr>
      <vt:lpstr>Lookup Data</vt:lpstr>
      <vt:lpstr>Error Checks</vt:lpstr>
      <vt:lpstr>Client_Name</vt:lpstr>
      <vt:lpstr>Days_in_Year</vt:lpstr>
      <vt:lpstr>Example_Reporting_Month</vt:lpstr>
      <vt:lpstr>HL_1</vt:lpstr>
      <vt:lpstr>HL_3</vt:lpstr>
      <vt:lpstr>HL_4</vt:lpstr>
      <vt:lpstr>HL_5</vt:lpstr>
      <vt:lpstr>HL_6</vt:lpstr>
      <vt:lpstr>HL_7</vt:lpstr>
      <vt:lpstr>HL_8</vt:lpstr>
      <vt:lpstr>HL_9</vt:lpstr>
      <vt:lpstr>HL_Model_Parameters</vt:lpstr>
      <vt:lpstr>HL_Navigator</vt:lpstr>
      <vt:lpstr>LU_Number_of_Periods</vt:lpstr>
      <vt:lpstr>LU_On_or_Off</vt:lpstr>
      <vt:lpstr>LU_Periodicity</vt:lpstr>
      <vt:lpstr>LU_Reporting_Month</vt:lpstr>
      <vt:lpstr>LU_Reporting_Period_No</vt:lpstr>
      <vt:lpstr>LU_Scale_Up_Factor</vt:lpstr>
      <vt:lpstr>Max_No_of_Reporting_Periods</vt:lpstr>
      <vt:lpstr>Model_Name</vt:lpstr>
      <vt:lpstr>Model_Start_Date</vt:lpstr>
      <vt:lpstr>Months_in_Half_Yr</vt:lpstr>
      <vt:lpstr>Months_in_Month</vt:lpstr>
      <vt:lpstr>Months_in_Quarter</vt:lpstr>
      <vt:lpstr>Months_in_Year</vt:lpstr>
      <vt:lpstr>Off</vt:lpstr>
      <vt:lpstr>On</vt:lpstr>
      <vt:lpstr>Overall_Error_Check</vt:lpstr>
      <vt:lpstr>Periodicity</vt:lpstr>
      <vt:lpstr>Quarters_in_Year</vt:lpstr>
      <vt:lpstr>Reporting_Month_Factor</vt:lpstr>
      <vt:lpstr>Rounding_Accuracy</vt:lpstr>
      <vt:lpstr>Scale_Up_Factor_Switch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Tim Heng</cp:lastModifiedBy>
  <dcterms:created xsi:type="dcterms:W3CDTF">2012-10-20T20:39:47Z</dcterms:created>
  <dcterms:modified xsi:type="dcterms:W3CDTF">2020-05-26T17:35:55Z</dcterms:modified>
</cp:coreProperties>
</file>