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C:\Users\Tim Heng\Dropbox\SumProduct\Training\Financial Modelling Book 2\Final screenshots and files\Chapter 10 - Coming Soon\"/>
    </mc:Choice>
  </mc:AlternateContent>
  <xr:revisionPtr revIDLastSave="0" documentId="13_ncr:1_{F3B6CD18-FE90-419B-BF7B-05D59BA5EB90}" xr6:coauthVersionLast="45" xr6:coauthVersionMax="45" xr10:uidLastSave="{00000000-0000-0000-0000-000000000000}"/>
  <bookViews>
    <workbookView xWindow="-120" yWindow="-120" windowWidth="29040" windowHeight="15840" xr2:uid="{00000000-000D-0000-FFFF-FFFF00000000}"/>
  </bookViews>
  <sheets>
    <sheet name="Cover" sheetId="1" r:id="rId1"/>
    <sheet name="Navigator" sheetId="3" r:id="rId2"/>
    <sheet name="Style Guide" sheetId="4" r:id="rId3"/>
    <sheet name="Model Parameters" sheetId="2" r:id="rId4"/>
    <sheet name="Dynamic Array Formulae" sheetId="11" r:id="rId5"/>
    <sheet name="Table vs. Array" sheetId="17" r:id="rId6"/>
    <sheet name="SINGLE Example" sheetId="12" r:id="rId7"/>
    <sheet name="SORT Examples" sheetId="13" r:id="rId8"/>
    <sheet name="SORTBY Example" sheetId="14" r:id="rId9"/>
    <sheet name="FILTER Examples" sheetId="15" r:id="rId10"/>
    <sheet name="UNIQUE Examples" sheetId="16" r:id="rId11"/>
    <sheet name="SEQUENCE Examples" sheetId="18" r:id="rId12"/>
    <sheet name="RANDARRAY Examples" sheetId="19" r:id="rId13"/>
    <sheet name="Avoiding Data Tables" sheetId="21" r:id="rId14"/>
    <sheet name="Creating a PivotTable" sheetId="22" r:id="rId15"/>
    <sheet name="Painless Unpivoting" sheetId="23" r:id="rId16"/>
    <sheet name="Calculation Order Concerns" sheetId="24" r:id="rId17"/>
    <sheet name="Lookup Data" sheetId="20" r:id="rId18"/>
    <sheet name="Error Checks" sheetId="5" r:id="rId19"/>
  </sheets>
  <definedNames>
    <definedName name="Amount_Borrowed">'SEQUENCE Examples'!$H$56</definedName>
    <definedName name="Annual_Interest_Rate">'SEQUENCE Examples'!$H$58</definedName>
    <definedName name="Borrowing_Term">'SEQUENCE Examples'!$H$57</definedName>
    <definedName name="Client_Name">'Model Parameters'!$G$12</definedName>
    <definedName name="Days_in_Year">'Model Parameters'!$G$19</definedName>
    <definedName name="Days_in_Yr">'Model Parameters'!$G$19</definedName>
    <definedName name="HL_1">Cover!$A$3</definedName>
    <definedName name="HL_10">'FILTER Examples'!$A$3</definedName>
    <definedName name="HL_11">'UNIQUE Examples'!$A$3</definedName>
    <definedName name="HL_12">'SEQUENCE Examples'!$A$3</definedName>
    <definedName name="HL_13">'RANDARRAY Examples'!$A$3</definedName>
    <definedName name="HL_14">'Avoiding Data Tables'!$A$3</definedName>
    <definedName name="HL_15">'Creating a PivotTable'!$A$3</definedName>
    <definedName name="HL_16">'Painless Unpivoting'!$A$3</definedName>
    <definedName name="HL_17">'Calculation Order Concerns'!$A$3</definedName>
    <definedName name="HL_18" localSheetId="16">'Calculation Order Concerns'!$A$3</definedName>
    <definedName name="HL_18">'Lookup Data'!$A$3</definedName>
    <definedName name="HL_19">'Error Checks'!$A$3</definedName>
    <definedName name="HL_20">'Error Checks'!$A$3</definedName>
    <definedName name="HL_3">'Style Guide'!$A$3</definedName>
    <definedName name="HL_4">'Model Parameters'!$A$3</definedName>
    <definedName name="HL_5">'Dynamic Array Formulae'!$A$3</definedName>
    <definedName name="HL_6">'Table vs. Array'!$A$3</definedName>
    <definedName name="HL_7">'SINGLE Example'!$A$3</definedName>
    <definedName name="HL_8" localSheetId="13">'Avoiding Data Tables'!$A$3</definedName>
    <definedName name="HL_8" localSheetId="14">'Creating a PivotTable'!$A$3</definedName>
    <definedName name="HL_8" localSheetId="17">'Lookup Data'!$A$3</definedName>
    <definedName name="HL_8" localSheetId="15">'Painless Unpivoting'!$A$3</definedName>
    <definedName name="HL_8" localSheetId="12">'RANDARRAY Examples'!$A$3</definedName>
    <definedName name="HL_8" localSheetId="11">'SEQUENCE Examples'!$A$3</definedName>
    <definedName name="HL_8" localSheetId="5">'Table vs. Array'!$A$3</definedName>
    <definedName name="HL_8" localSheetId="10">'UNIQUE Examples'!$A$3</definedName>
    <definedName name="HL_8">'SORT Examples'!$A$3</definedName>
    <definedName name="HL_9">'SORTBY Example'!$A$3</definedName>
    <definedName name="HL_Model_Parameters">'Model Parameters'!$A$5</definedName>
    <definedName name="HL_Navigator">Navigator!$A$1</definedName>
    <definedName name="Loan_Amount">'Avoiding Data Tables'!$H$12</definedName>
    <definedName name="Loan_Rate">'Avoiding Data Tables'!$H$14</definedName>
    <definedName name="Loan_Term">'Avoiding Data Tables'!$H$13</definedName>
    <definedName name="LU_Football_Month_Number">'Lookup Data'!$G$13:$G$24</definedName>
    <definedName name="LU_Months_of_Year">'Lookup Data'!$F$13:$F$24</definedName>
    <definedName name="Model_Name">'Model Parameters'!$G$11</definedName>
    <definedName name="Months_in_Half_Yr">'Model Parameters'!$G$22</definedName>
    <definedName name="Months_in_Month">'Model Parameters'!$G$20</definedName>
    <definedName name="Months_in_Qtr">'Model Parameters'!$G$21</definedName>
    <definedName name="Months_in_Quarter">'Model Parameters'!$G$21</definedName>
    <definedName name="Months_in_Year">'Model Parameters'!$G$23</definedName>
    <definedName name="Overall_Error_Check">'Error Checks'!$I$17</definedName>
    <definedName name="Quarters_in_Year">'Model Parameters'!$G$24</definedName>
    <definedName name="Rounding_Accuracy">'Model Parameters'!$G$26</definedName>
    <definedName name="Switch">'Avoiding Data Tables'!$H$20</definedName>
    <definedName name="Thousand">'Model Parameters'!$G$31</definedName>
    <definedName name="Very_Large_Number">'Model Parameters'!$G$28</definedName>
    <definedName name="Very_Small_Number">'Model Parameters'!$G$29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9" l="1" a="1"/>
  <c r="F45" i="19" s="1"/>
  <c r="I33" i="24" l="1" a="1"/>
  <c r="I33" i="24" s="1"/>
  <c r="K31" i="24" a="1"/>
  <c r="K31" i="24" s="1"/>
  <c r="B6" i="24"/>
  <c r="B21" i="24" s="1"/>
  <c r="I18" i="24" a="1"/>
  <c r="I18" i="24" s="1"/>
  <c r="K16" i="24" a="1"/>
  <c r="K16" i="24" s="1"/>
  <c r="A1" i="24"/>
  <c r="I17" i="5"/>
  <c r="F4" i="24" s="1"/>
  <c r="G11" i="2"/>
  <c r="A2" i="24" s="1"/>
  <c r="G61" i="18" a="1"/>
  <c r="G61" i="18" s="1"/>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1004" i="22"/>
  <c r="H1005" i="22"/>
  <c r="H1006" i="22"/>
  <c r="H1007" i="22"/>
  <c r="H1008" i="22"/>
  <c r="H1009" i="22"/>
  <c r="H1010" i="22"/>
  <c r="H1011" i="22"/>
  <c r="H1012" i="22"/>
  <c r="H1013" i="22"/>
  <c r="H1014" i="22"/>
  <c r="H1015" i="22"/>
  <c r="H1016" i="22"/>
  <c r="H1017" i="22"/>
  <c r="H1018" i="22"/>
  <c r="H1019" i="22"/>
  <c r="H1020" i="22"/>
  <c r="H1021" i="22"/>
  <c r="H1022" i="22"/>
  <c r="H1023" i="22"/>
  <c r="H1024" i="22"/>
  <c r="H1025" i="22"/>
  <c r="H1026" i="22"/>
  <c r="H1027" i="22"/>
  <c r="H1028" i="22"/>
  <c r="H1029" i="22"/>
  <c r="H1030" i="22"/>
  <c r="H1031" i="22"/>
  <c r="H1032" i="22"/>
  <c r="H1033" i="22"/>
  <c r="H1034" i="22"/>
  <c r="H1035" i="22"/>
  <c r="H1036" i="22"/>
  <c r="H1037" i="22"/>
  <c r="H1038" i="22"/>
  <c r="H1039" i="22"/>
  <c r="H1040" i="22"/>
  <c r="H1041" i="22"/>
  <c r="H1042" i="22"/>
  <c r="H1043" i="22"/>
  <c r="H1044" i="22"/>
  <c r="H1045" i="22"/>
  <c r="H1046" i="22"/>
  <c r="H1047" i="22"/>
  <c r="H1048" i="22"/>
  <c r="H1049" i="22"/>
  <c r="H1050" i="22"/>
  <c r="H1051" i="22"/>
  <c r="H1052" i="22"/>
  <c r="H1053" i="22"/>
  <c r="H1054" i="22"/>
  <c r="H1055" i="22"/>
  <c r="H1056" i="22"/>
  <c r="H1057" i="22"/>
  <c r="H1058" i="22"/>
  <c r="H1059" i="22"/>
  <c r="H1060" i="22"/>
  <c r="H1061" i="22"/>
  <c r="H1062" i="22"/>
  <c r="H1063" i="22"/>
  <c r="H1064" i="22"/>
  <c r="H1065" i="22"/>
  <c r="H1066" i="22"/>
  <c r="H1067" i="22"/>
  <c r="H1068" i="22"/>
  <c r="H1069" i="22"/>
  <c r="H1070" i="22"/>
  <c r="H1071" i="22"/>
  <c r="H1072" i="22"/>
  <c r="H1073" i="22"/>
  <c r="H1074" i="22"/>
  <c r="H1075" i="22"/>
  <c r="H1076" i="22"/>
  <c r="H1077" i="22"/>
  <c r="H1078" i="22"/>
  <c r="H1079" i="22"/>
  <c r="H1080" i="22"/>
  <c r="H1081" i="22"/>
  <c r="H1082" i="22"/>
  <c r="H1083" i="22"/>
  <c r="H1084" i="22"/>
  <c r="H1085" i="22"/>
  <c r="H1086" i="22"/>
  <c r="H1087" i="22"/>
  <c r="H1088" i="22"/>
  <c r="H1089" i="22"/>
  <c r="H1090" i="22"/>
  <c r="H1091" i="22"/>
  <c r="H1092" i="22"/>
  <c r="H1093" i="22"/>
  <c r="H1094" i="22"/>
  <c r="H1095" i="22"/>
  <c r="H1096" i="22"/>
  <c r="H1097" i="22"/>
  <c r="H1098" i="22"/>
  <c r="H1099" i="22"/>
  <c r="H1100" i="22"/>
  <c r="H1101" i="22"/>
  <c r="H1102" i="22"/>
  <c r="H1103" i="22"/>
  <c r="H1104" i="22"/>
  <c r="H1105" i="22"/>
  <c r="H1106" i="22"/>
  <c r="H1107" i="22"/>
  <c r="H1108" i="22"/>
  <c r="H1109" i="22"/>
  <c r="H1110" i="22"/>
  <c r="H1111" i="22"/>
  <c r="H1112" i="22"/>
  <c r="H1113" i="22"/>
  <c r="H1114" i="22"/>
  <c r="H1115" i="22"/>
  <c r="H1116" i="22"/>
  <c r="H1117" i="22"/>
  <c r="H1118" i="22"/>
  <c r="H1119" i="22"/>
  <c r="H1120" i="22"/>
  <c r="H1121" i="22"/>
  <c r="H1122" i="22"/>
  <c r="H1123" i="22"/>
  <c r="H1124" i="22"/>
  <c r="H1125" i="22"/>
  <c r="H1126" i="22"/>
  <c r="H1127" i="22"/>
  <c r="H1128" i="22"/>
  <c r="H1129" i="22"/>
  <c r="H1130" i="22"/>
  <c r="H1131" i="22"/>
  <c r="H1132" i="22"/>
  <c r="H1133" i="22"/>
  <c r="H1134" i="22"/>
  <c r="H1135" i="22"/>
  <c r="H1136" i="22"/>
  <c r="H1137" i="22"/>
  <c r="H1138" i="22"/>
  <c r="H1139" i="22"/>
  <c r="H1140" i="22"/>
  <c r="H1141" i="22"/>
  <c r="H1142" i="22"/>
  <c r="H1143" i="22"/>
  <c r="H1144" i="22"/>
  <c r="H1145" i="22"/>
  <c r="H1146" i="22"/>
  <c r="H1147" i="22"/>
  <c r="H1148" i="22"/>
  <c r="H1149" i="22"/>
  <c r="H1150" i="22"/>
  <c r="H1151" i="22"/>
  <c r="H1152" i="22"/>
  <c r="H1153" i="22"/>
  <c r="H1154" i="22"/>
  <c r="H1155" i="22"/>
  <c r="H1156" i="22"/>
  <c r="H1157" i="22"/>
  <c r="H1158" i="22"/>
  <c r="H1159" i="22"/>
  <c r="H1160" i="22"/>
  <c r="H1161" i="22"/>
  <c r="H1162" i="22"/>
  <c r="H1163" i="22"/>
  <c r="H1164" i="22"/>
  <c r="H1165" i="22"/>
  <c r="H1166" i="22"/>
  <c r="H1167" i="22"/>
  <c r="H1168" i="22"/>
  <c r="H1169" i="22"/>
  <c r="H1170" i="22"/>
  <c r="H1171" i="22"/>
  <c r="H1172" i="22"/>
  <c r="H1173" i="22"/>
  <c r="H1174" i="22"/>
  <c r="H1175" i="22"/>
  <c r="H1176" i="22"/>
  <c r="H1177" i="22"/>
  <c r="H1178" i="22"/>
  <c r="H1179" i="22"/>
  <c r="H1180" i="22"/>
  <c r="H1181" i="22"/>
  <c r="H1182" i="22"/>
  <c r="H1183" i="22"/>
  <c r="H1184" i="22"/>
  <c r="H1185" i="22"/>
  <c r="H1186" i="22"/>
  <c r="H1187" i="22"/>
  <c r="H1188" i="22"/>
  <c r="H1189" i="22"/>
  <c r="H1190" i="22"/>
  <c r="H1191" i="22"/>
  <c r="H1192" i="22"/>
  <c r="H1193" i="22"/>
  <c r="H1194" i="22"/>
  <c r="H1195" i="22"/>
  <c r="H1196" i="22"/>
  <c r="H1197" i="22"/>
  <c r="H1198" i="22"/>
  <c r="H1199" i="22"/>
  <c r="H1200" i="22"/>
  <c r="H1201" i="22"/>
  <c r="H1202" i="22"/>
  <c r="H1203" i="22"/>
  <c r="H1204" i="22"/>
  <c r="H1205" i="22"/>
  <c r="H1206" i="22"/>
  <c r="H1207" i="22"/>
  <c r="H1208" i="22"/>
  <c r="H1209" i="22"/>
  <c r="H1210" i="22"/>
  <c r="H1211" i="22"/>
  <c r="H1212" i="22"/>
  <c r="L13" i="22" a="1"/>
  <c r="L13" i="22" s="1"/>
  <c r="A1" i="23"/>
  <c r="C6" i="23" s="1"/>
  <c r="B6" i="23"/>
  <c r="G4" i="23"/>
  <c r="N48" i="22" a="1"/>
  <c r="N48" i="22" s="1"/>
  <c r="A1" i="22"/>
  <c r="B6" i="22"/>
  <c r="H4" i="22"/>
  <c r="L40" i="16" a="1"/>
  <c r="L40" i="16" s="1"/>
  <c r="F39" i="21" a="1"/>
  <c r="F39" i="21" s="1"/>
  <c r="G39" i="21" s="1" a="1"/>
  <c r="G39" i="21" s="1"/>
  <c r="G38" i="21" a="1"/>
  <c r="G38" i="21" s="1"/>
  <c r="B6" i="21"/>
  <c r="B32" i="21"/>
  <c r="H15" i="21"/>
  <c r="F23" i="21" s="1"/>
  <c r="F4" i="21"/>
  <c r="A1" i="21"/>
  <c r="H94" i="19" a="1"/>
  <c r="H94" i="19" s="1"/>
  <c r="G94" i="19" a="1"/>
  <c r="G94" i="19" s="1"/>
  <c r="F94" i="19" a="1"/>
  <c r="F94" i="19" s="1"/>
  <c r="F18" i="19" a="1"/>
  <c r="F18" i="19" s="1"/>
  <c r="G87" i="18"/>
  <c r="G86" i="18"/>
  <c r="F12" i="20"/>
  <c r="C8" i="20"/>
  <c r="B6" i="20"/>
  <c r="A1" i="20"/>
  <c r="B6" i="19"/>
  <c r="B30" i="19" s="1"/>
  <c r="A1" i="19"/>
  <c r="C6" i="19" s="1"/>
  <c r="V69" i="18" a="1"/>
  <c r="V69" i="18" s="1"/>
  <c r="V70" i="18" a="1"/>
  <c r="V70" i="18" s="1"/>
  <c r="V71" i="18" a="1"/>
  <c r="V71" i="18" s="1"/>
  <c r="T69" i="18"/>
  <c r="T70" i="18"/>
  <c r="T71" i="18"/>
  <c r="H69" i="18"/>
  <c r="I69" i="18"/>
  <c r="J69" i="18"/>
  <c r="K69" i="18"/>
  <c r="L69" i="18"/>
  <c r="M69" i="18"/>
  <c r="N69" i="18"/>
  <c r="O69" i="18"/>
  <c r="P69" i="18"/>
  <c r="Q69" i="18"/>
  <c r="R69" i="18"/>
  <c r="H70" i="18"/>
  <c r="I70" i="18"/>
  <c r="J70" i="18"/>
  <c r="K70" i="18"/>
  <c r="L70" i="18"/>
  <c r="M70" i="18"/>
  <c r="N70" i="18"/>
  <c r="O70" i="18"/>
  <c r="P70" i="18"/>
  <c r="Q70" i="18"/>
  <c r="R70" i="18"/>
  <c r="H71" i="18"/>
  <c r="I71" i="18"/>
  <c r="J71" i="18"/>
  <c r="K71" i="18"/>
  <c r="L71" i="18"/>
  <c r="M71" i="18"/>
  <c r="N71" i="18"/>
  <c r="O71" i="18"/>
  <c r="P71" i="18"/>
  <c r="Q71" i="18"/>
  <c r="R71" i="18"/>
  <c r="G69" i="18"/>
  <c r="G70" i="18"/>
  <c r="G71" i="18"/>
  <c r="F62" i="18" a="1"/>
  <c r="H59" i="18"/>
  <c r="F38" i="18" a="1"/>
  <c r="F38" i="18" s="1"/>
  <c r="B6" i="18"/>
  <c r="F20" i="18" a="1"/>
  <c r="F20" i="18" s="1"/>
  <c r="A1" i="18"/>
  <c r="F108" i="13" a="1"/>
  <c r="F108" i="13" s="1"/>
  <c r="F70" i="13" a="1"/>
  <c r="F70" i="13" s="1"/>
  <c r="T68" i="18"/>
  <c r="I67" i="18"/>
  <c r="M67" i="18"/>
  <c r="Q67" i="18"/>
  <c r="J68" i="18"/>
  <c r="N68" i="18"/>
  <c r="R68" i="18"/>
  <c r="G68" i="18"/>
  <c r="G67" i="18"/>
  <c r="Q68" i="18"/>
  <c r="I68" i="18"/>
  <c r="L67" i="18"/>
  <c r="T67" i="18"/>
  <c r="P68" i="18"/>
  <c r="L68" i="18"/>
  <c r="H68" i="18"/>
  <c r="O67" i="18"/>
  <c r="K67" i="18"/>
  <c r="V68" i="18" a="1"/>
  <c r="V68" i="18" s="1"/>
  <c r="O68" i="18"/>
  <c r="K68" i="18"/>
  <c r="R67" i="18"/>
  <c r="N67" i="18"/>
  <c r="J67" i="18"/>
  <c r="V67" i="18" a="1"/>
  <c r="V67" i="18" s="1"/>
  <c r="M68" i="18"/>
  <c r="P67" i="18"/>
  <c r="H67" i="18"/>
  <c r="M94" i="16" a="1"/>
  <c r="M94" i="16" s="1"/>
  <c r="L94" i="16" a="1"/>
  <c r="L94" i="16" s="1"/>
  <c r="N56" i="16" a="1"/>
  <c r="N56" i="16" s="1"/>
  <c r="L56" i="16" a="1"/>
  <c r="L56" i="16" s="1"/>
  <c r="K12" i="17" a="1"/>
  <c r="K12" i="17" s="1"/>
  <c r="B6" i="17"/>
  <c r="A1" i="17"/>
  <c r="C6" i="17" s="1"/>
  <c r="M13" i="16" a="1"/>
  <c r="M13" i="16" s="1"/>
  <c r="N13" i="16" a="1"/>
  <c r="N13" i="16" s="1"/>
  <c r="O13" i="16" a="1"/>
  <c r="O13" i="16" s="1"/>
  <c r="L13" i="16" a="1"/>
  <c r="L13" i="16" s="1"/>
  <c r="B6" i="16"/>
  <c r="A1" i="16"/>
  <c r="C6" i="16" s="1"/>
  <c r="L111" i="16" a="1"/>
  <c r="L111" i="16" s="1"/>
  <c r="F109" i="15" a="1"/>
  <c r="F109" i="15" s="1"/>
  <c r="B49" i="16"/>
  <c r="B87" i="16" s="1"/>
  <c r="F36" i="15" a="1"/>
  <c r="F36" i="15" s="1"/>
  <c r="F73" i="15" a="1"/>
  <c r="F73" i="15" s="1"/>
  <c r="B6" i="15"/>
  <c r="B42" i="15" s="1"/>
  <c r="A1" i="15"/>
  <c r="F32" i="14" a="1"/>
  <c r="F32" i="14" s="1"/>
  <c r="B6" i="14"/>
  <c r="A1" i="14"/>
  <c r="C6" i="14" s="1"/>
  <c r="F51" i="13" a="1"/>
  <c r="F51" i="13" s="1"/>
  <c r="F89" i="13" a="1"/>
  <c r="F89" i="13" s="1"/>
  <c r="F32" i="13" a="1"/>
  <c r="F32" i="13" s="1"/>
  <c r="B6" i="13"/>
  <c r="A1" i="13"/>
  <c r="C6" i="13" s="1"/>
  <c r="J22" i="12"/>
  <c r="J17" i="12"/>
  <c r="L57" i="11" a="1"/>
  <c r="L57" i="11" s="1"/>
  <c r="L81" i="11" s="1" a="1"/>
  <c r="L81" i="11" s="1"/>
  <c r="B6" i="12"/>
  <c r="A1" i="12"/>
  <c r="C6" i="12" s="1"/>
  <c r="F33" i="11" a="1"/>
  <c r="F33" i="11"/>
  <c r="B6" i="11"/>
  <c r="B51" i="11" s="1"/>
  <c r="A1" i="11"/>
  <c r="C6" i="11" s="1"/>
  <c r="A1" i="5"/>
  <c r="I37" i="4"/>
  <c r="A1" i="2"/>
  <c r="E17" i="5"/>
  <c r="B6" i="5"/>
  <c r="A1" i="4"/>
  <c r="K74" i="4"/>
  <c r="K72" i="4"/>
  <c r="K70" i="4"/>
  <c r="I70" i="4"/>
  <c r="K68" i="4"/>
  <c r="I68" i="4"/>
  <c r="K66" i="4"/>
  <c r="K64" i="4"/>
  <c r="K62" i="4"/>
  <c r="K60" i="4"/>
  <c r="K53" i="4"/>
  <c r="K51" i="4"/>
  <c r="K49" i="4"/>
  <c r="I47" i="4"/>
  <c r="K45" i="4"/>
  <c r="K43" i="4"/>
  <c r="K41" i="4"/>
  <c r="I41" i="4"/>
  <c r="I49" i="4" s="1"/>
  <c r="K37" i="4"/>
  <c r="K35" i="4"/>
  <c r="K33" i="4"/>
  <c r="K31" i="4"/>
  <c r="K29" i="4"/>
  <c r="I29" i="4"/>
  <c r="K27" i="4"/>
  <c r="I20" i="4"/>
  <c r="I18" i="4"/>
  <c r="I16" i="4"/>
  <c r="I15" i="4"/>
  <c r="I14" i="4"/>
  <c r="I13" i="4"/>
  <c r="I11" i="4"/>
  <c r="I10" i="4"/>
  <c r="B6" i="4"/>
  <c r="B23" i="4"/>
  <c r="B56" i="4" s="1"/>
  <c r="C5" i="1"/>
  <c r="B6" i="2"/>
  <c r="B15" i="2" s="1"/>
  <c r="F4" i="20"/>
  <c r="F4" i="19"/>
  <c r="F4" i="18"/>
  <c r="F4" i="17"/>
  <c r="F4" i="16"/>
  <c r="F4" i="15"/>
  <c r="F4" i="14"/>
  <c r="F4" i="12"/>
  <c r="F4" i="13"/>
  <c r="F4" i="11"/>
  <c r="F4" i="5"/>
  <c r="I4" i="2"/>
  <c r="G4" i="3"/>
  <c r="I4" i="4"/>
  <c r="P33" i="24"/>
  <c r="P31" i="24"/>
  <c r="P18" i="24"/>
  <c r="P16" i="24"/>
  <c r="M12" i="22" l="1" a="1"/>
  <c r="M12" i="22" s="1"/>
  <c r="M13" i="22" s="1" a="1"/>
  <c r="M13" i="22" s="1"/>
  <c r="B32" i="18"/>
  <c r="B50" i="18" s="1"/>
  <c r="B74" i="18" s="1"/>
  <c r="F110" i="13"/>
  <c r="H110" i="13"/>
  <c r="H109" i="13"/>
  <c r="G109" i="13"/>
  <c r="A2" i="11"/>
  <c r="C6" i="1"/>
  <c r="A2" i="22"/>
  <c r="A2" i="13"/>
  <c r="A2" i="19"/>
  <c r="A2" i="3"/>
  <c r="A2" i="12"/>
  <c r="A2" i="18"/>
  <c r="A2" i="4"/>
  <c r="A2" i="15"/>
  <c r="A2" i="14"/>
  <c r="A2" i="2"/>
  <c r="A2" i="16"/>
  <c r="A2" i="21"/>
  <c r="A2" i="20"/>
  <c r="A2" i="5"/>
  <c r="A2" i="17"/>
  <c r="C49" i="16"/>
  <c r="A2" i="23"/>
  <c r="G88" i="18"/>
  <c r="G92" i="18" s="1" a="1"/>
  <c r="G92" i="18" s="1"/>
  <c r="L49" i="22" a="1"/>
  <c r="L49" i="22" s="1"/>
  <c r="B78" i="15"/>
  <c r="H108" i="13"/>
  <c r="F62" i="18"/>
  <c r="F109" i="13"/>
  <c r="B57" i="19"/>
  <c r="G108" i="13"/>
  <c r="G110" i="13"/>
  <c r="B75" i="11"/>
  <c r="V62" i="18" l="1" a="1"/>
  <c r="V62" i="18" s="1"/>
  <c r="M62" i="18"/>
  <c r="I62" i="18"/>
  <c r="Q62" i="18"/>
  <c r="J62" i="18"/>
  <c r="G62" i="18"/>
  <c r="H62" i="18"/>
  <c r="N62" i="18"/>
  <c r="L62" i="18"/>
  <c r="R62" i="18"/>
  <c r="P62" i="18"/>
  <c r="K62" i="18"/>
  <c r="O62" i="18"/>
  <c r="N49" i="22" a="1"/>
  <c r="N49" i="22" s="1"/>
  <c r="Q49" i="22" a="1"/>
  <c r="Q49" i="22" s="1"/>
  <c r="M49" i="22" a="1"/>
  <c r="M49" i="22" s="1"/>
  <c r="P63" i="18"/>
  <c r="V63" i="18" a="1"/>
  <c r="V63" i="18" s="1"/>
  <c r="K63" i="18"/>
  <c r="O63" i="18"/>
  <c r="R63" i="18"/>
  <c r="L63" i="18"/>
  <c r="N63" i="18"/>
  <c r="M63" i="18"/>
  <c r="J63" i="18"/>
  <c r="G63" i="18"/>
  <c r="I63" i="18"/>
  <c r="Q63" i="18"/>
  <c r="H63" i="18"/>
  <c r="L64" i="18"/>
  <c r="H64" i="18"/>
  <c r="M64" i="18"/>
  <c r="N64" i="18"/>
  <c r="K64" i="18"/>
  <c r="J64" i="18"/>
  <c r="V64" i="18" a="1"/>
  <c r="V64" i="18" s="1"/>
  <c r="Q64" i="18"/>
  <c r="O64" i="18"/>
  <c r="R64" i="18"/>
  <c r="G64" i="18"/>
  <c r="T64" i="18" s="1"/>
  <c r="P64" i="18"/>
  <c r="I64" i="18"/>
  <c r="Q65" i="18"/>
  <c r="V65" i="18" a="1"/>
  <c r="V65" i="18" s="1"/>
  <c r="R65" i="18"/>
  <c r="N65" i="18"/>
  <c r="P65" i="18"/>
  <c r="M65" i="18"/>
  <c r="J65" i="18"/>
  <c r="O65" i="18"/>
  <c r="I65" i="18"/>
  <c r="K65" i="18"/>
  <c r="L65" i="18"/>
  <c r="H65" i="18"/>
  <c r="G65" i="18"/>
  <c r="Q66" i="18"/>
  <c r="V66" i="18" a="1"/>
  <c r="V66" i="18" s="1"/>
  <c r="I66" i="18"/>
  <c r="K66" i="18"/>
  <c r="H66" i="18"/>
  <c r="P66" i="18"/>
  <c r="L66" i="18"/>
  <c r="R66" i="18"/>
  <c r="O66" i="18"/>
  <c r="J66" i="18"/>
  <c r="N66" i="18"/>
  <c r="M66" i="18"/>
  <c r="G66" i="18"/>
  <c r="F13" i="23" a="1"/>
  <c r="T66" i="18" l="1"/>
  <c r="T63" i="18"/>
  <c r="T65" i="18"/>
  <c r="T62" i="18"/>
  <c r="F13" i="23"/>
  <c r="G12" i="23" s="1" a="1"/>
  <c r="G12" i="23" l="1"/>
  <c r="E45" i="23" s="1" a="1"/>
  <c r="E45" i="23" l="1"/>
  <c r="F45" i="23" l="1" a="1"/>
  <c r="F45" i="23" s="1"/>
  <c r="G45" i="23" a="1"/>
  <c r="G45" i="23" s="1"/>
  <c r="H45" i="23" l="1" a="1"/>
  <c r="H45" i="2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<sst xmlns="http://schemas.openxmlformats.org/spreadsheetml/2006/main" count="3445" uniqueCount="332">
  <si>
    <t>Model Parameters</t>
  </si>
  <si>
    <t>Navigator</t>
  </si>
  <si>
    <t>Error Checks:</t>
  </si>
  <si>
    <t>General</t>
  </si>
  <si>
    <t>Key Inputs</t>
  </si>
  <si>
    <t>Model Name</t>
  </si>
  <si>
    <t>Client Name</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</si>
  <si>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</si>
  <si>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</si>
  <si>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</si>
  <si>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</si>
  <si>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</si>
  <si>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</si>
  <si>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</si>
  <si>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</si>
  <si>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</si>
  <si>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</si>
  <si>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</si>
  <si>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</si>
  <si>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Primary Developer:  Liam Bastick</t>
  </si>
  <si>
    <t>General Cover Notes:</t>
  </si>
  <si>
    <t>Any queries, please e-mail:</t>
  </si>
  <si>
    <t>liam.bastick@sumproduct.com</t>
  </si>
  <si>
    <t>Website:</t>
  </si>
  <si>
    <t>www.sumproduct.com</t>
  </si>
  <si>
    <t>Table of Contents</t>
  </si>
  <si>
    <t>Cover</t>
  </si>
  <si>
    <t>Style Guide</t>
  </si>
  <si>
    <t>Formatting of Headers / Dividers</t>
  </si>
  <si>
    <t>Description</t>
  </si>
  <si>
    <t>Display</t>
  </si>
  <si>
    <t>Style Name</t>
  </si>
  <si>
    <t>Sheet Title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</si>
  <si>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</si>
  <si>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</si>
  <si>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</si>
  <si>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</si>
  <si>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</si>
  <si>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</si>
  <si>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</si>
  <si>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</si>
  <si>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</si>
  <si>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</si>
  <si>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</si>
  <si>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</si>
  <si>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</si>
  <si>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</si>
  <si>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</si>
  <si>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</si>
  <si>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</si>
  <si>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</si>
  <si>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</si>
  <si>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</si>
  <si>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</si>
  <si>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</si>
  <si>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</si>
  <si>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WIP</t>
  </si>
  <si>
    <t>Numerical Styles</t>
  </si>
  <si>
    <t>Comma</t>
  </si>
  <si>
    <t>Comma [0]</t>
  </si>
  <si>
    <t>Currency</t>
  </si>
  <si>
    <t>Currency [0]</t>
  </si>
  <si>
    <t>Date</t>
  </si>
  <si>
    <t>Date Heading</t>
  </si>
  <si>
    <t>Numbers 0</t>
  </si>
  <si>
    <t>Percent</t>
  </si>
  <si>
    <t>Error Checks</t>
  </si>
  <si>
    <t>Summary of Errors</t>
  </si>
  <si>
    <t>Assumptions</t>
  </si>
  <si>
    <t>Example</t>
  </si>
  <si>
    <t>A$</t>
  </si>
  <si>
    <t>Start Date</t>
  </si>
  <si>
    <t>Summary</t>
  </si>
  <si>
    <t>SumProduct Pty Limited</t>
  </si>
  <si>
    <t>Original Data</t>
  </si>
  <si>
    <t>Shape</t>
  </si>
  <si>
    <t>Colour</t>
  </si>
  <si>
    <t>Sides</t>
  </si>
  <si>
    <t>Triangle</t>
  </si>
  <si>
    <t>Rectangle</t>
  </si>
  <si>
    <t>Circle</t>
  </si>
  <si>
    <t>Square</t>
  </si>
  <si>
    <t>Red</t>
  </si>
  <si>
    <t>Amber</t>
  </si>
  <si>
    <t>Green</t>
  </si>
  <si>
    <t>Blue</t>
  </si>
  <si>
    <t>Table Example</t>
  </si>
  <si>
    <t>Another Example</t>
  </si>
  <si>
    <t>Table Data</t>
  </si>
  <si>
    <t>Result</t>
  </si>
  <si>
    <t>Dynamic Reference Example</t>
  </si>
  <si>
    <t>Non-Table Data</t>
  </si>
  <si>
    <t>First Name</t>
  </si>
  <si>
    <t>Last Name</t>
  </si>
  <si>
    <t>Points</t>
  </si>
  <si>
    <t>Ivan</t>
  </si>
  <si>
    <t>Idea</t>
  </si>
  <si>
    <t>Ivana</t>
  </si>
  <si>
    <t>Tinkle</t>
  </si>
  <si>
    <t>Artie</t>
  </si>
  <si>
    <t>Detoo</t>
  </si>
  <si>
    <t>Blake</t>
  </si>
  <si>
    <t>Seven</t>
  </si>
  <si>
    <t>Piper</t>
  </si>
  <si>
    <t>Pied</t>
  </si>
  <si>
    <t>Chokes</t>
  </si>
  <si>
    <t>Mike</t>
  </si>
  <si>
    <t>Stand</t>
  </si>
  <si>
    <t>Robe</t>
  </si>
  <si>
    <t>Shelley</t>
  </si>
  <si>
    <t>Ack</t>
  </si>
  <si>
    <t>Blade</t>
  </si>
  <si>
    <t>Runner</t>
  </si>
  <si>
    <t>Sheikh</t>
  </si>
  <si>
    <t>Spear</t>
  </si>
  <si>
    <t>Daley</t>
  </si>
  <si>
    <t>News</t>
  </si>
  <si>
    <t>Hugo</t>
  </si>
  <si>
    <t>There</t>
  </si>
  <si>
    <t>Mimi</t>
  </si>
  <si>
    <t>Selfish</t>
  </si>
  <si>
    <t>SINGLE</t>
  </si>
  <si>
    <t>Amanda</t>
  </si>
  <si>
    <t>Hugankiss</t>
  </si>
  <si>
    <t>Sorted Points</t>
  </si>
  <si>
    <t>Sorted Points Descending</t>
  </si>
  <si>
    <t>Sorted Points Descending Full Table</t>
  </si>
  <si>
    <t>Two-Stage Sort (Ascending and Descending)</t>
  </si>
  <si>
    <t>Results</t>
  </si>
  <si>
    <t>Filter Results</t>
  </si>
  <si>
    <t>Single Filter</t>
  </si>
  <si>
    <t>Multiple Filters: AND</t>
  </si>
  <si>
    <t>Item</t>
  </si>
  <si>
    <t>Multiple Filters: OR</t>
  </si>
  <si>
    <t>SINGLE Example</t>
  </si>
  <si>
    <t>SORT Examples</t>
  </si>
  <si>
    <t>SORTBY Example</t>
  </si>
  <si>
    <t>FILTER Examples</t>
  </si>
  <si>
    <t>Store</t>
  </si>
  <si>
    <t>Salesperson</t>
  </si>
  <si>
    <t>Manager</t>
  </si>
  <si>
    <t>Sales</t>
  </si>
  <si>
    <t>North</t>
  </si>
  <si>
    <t>Alice</t>
  </si>
  <si>
    <t>Barbara</t>
  </si>
  <si>
    <t>Charlie</t>
  </si>
  <si>
    <t>Dion</t>
  </si>
  <si>
    <t>Echo</t>
  </si>
  <si>
    <t>Fred</t>
  </si>
  <si>
    <t>George</t>
  </si>
  <si>
    <t>Helen</t>
  </si>
  <si>
    <t>Iris</t>
  </si>
  <si>
    <t>Jack</t>
  </si>
  <si>
    <t>Karla</t>
  </si>
  <si>
    <t>Section</t>
  </si>
  <si>
    <t>White Goods</t>
  </si>
  <si>
    <t>Groceries</t>
  </si>
  <si>
    <t>Computers</t>
  </si>
  <si>
    <t>Furniture</t>
  </si>
  <si>
    <t>Bedding</t>
  </si>
  <si>
    <t>Insurance</t>
  </si>
  <si>
    <t>Audio Video</t>
  </si>
  <si>
    <t>East</t>
  </si>
  <si>
    <t>South</t>
  </si>
  <si>
    <t>West</t>
  </si>
  <si>
    <t>Lindsay</t>
  </si>
  <si>
    <t>Michael</t>
  </si>
  <si>
    <t>Nancy</t>
  </si>
  <si>
    <t>Oprah</t>
  </si>
  <si>
    <t>Pete</t>
  </si>
  <si>
    <t>Zack</t>
  </si>
  <si>
    <t>Yvonne</t>
  </si>
  <si>
    <t>Xander</t>
  </si>
  <si>
    <t>Winnie</t>
  </si>
  <si>
    <t>Illustration</t>
  </si>
  <si>
    <t>Table</t>
  </si>
  <si>
    <t>Month</t>
  </si>
  <si>
    <t>Jan</t>
  </si>
  <si>
    <t>Feb</t>
  </si>
  <si>
    <t>Mar</t>
  </si>
  <si>
    <t>Apr</t>
  </si>
  <si>
    <t>May</t>
  </si>
  <si>
    <t>Jun</t>
  </si>
  <si>
    <t>Jul</t>
  </si>
  <si>
    <t>Comprehensive Example</t>
  </si>
  <si>
    <t>Lookup Data</t>
  </si>
  <si>
    <t>Filtered Summary</t>
  </si>
  <si>
    <t>AND / OR</t>
  </si>
  <si>
    <t>OR</t>
  </si>
  <si>
    <t>Top Three Only</t>
  </si>
  <si>
    <t>Simple SEQUENCE Example</t>
  </si>
  <si>
    <t>No. of Rows</t>
  </si>
  <si>
    <t>No. of Columns</t>
  </si>
  <si>
    <t>Start</t>
  </si>
  <si>
    <t>Step</t>
  </si>
  <si>
    <t>Inputs</t>
  </si>
  <si>
    <t>Outputs</t>
  </si>
  <si>
    <t>Stupid SEQUENCE Example</t>
  </si>
  <si>
    <t>Roman Numerals</t>
  </si>
  <si>
    <t>Embedded SEQUENCE Example</t>
  </si>
  <si>
    <t>Interest Payments</t>
  </si>
  <si>
    <t>Amount Borrowed</t>
  </si>
  <si>
    <t>Term (yrs)</t>
  </si>
  <si>
    <t>Annual Rate (%)</t>
  </si>
  <si>
    <t>Monthly Payment</t>
  </si>
  <si>
    <t>Total</t>
  </si>
  <si>
    <t>SEQUENCE</t>
  </si>
  <si>
    <t>Calendar Example</t>
  </si>
  <si>
    <t>Dates</t>
  </si>
  <si>
    <t>Year</t>
  </si>
  <si>
    <t>Months of Year</t>
  </si>
  <si>
    <t>Aug</t>
  </si>
  <si>
    <t>Sep</t>
  </si>
  <si>
    <t>Oct</t>
  </si>
  <si>
    <t>Nov</t>
  </si>
  <si>
    <t>Dec</t>
  </si>
  <si>
    <t>Sun</t>
  </si>
  <si>
    <t>Mon</t>
  </si>
  <si>
    <t>Tue</t>
  </si>
  <si>
    <t>Wed</t>
  </si>
  <si>
    <t>Thu</t>
  </si>
  <si>
    <t>Fri</t>
  </si>
  <si>
    <t>Sat</t>
  </si>
  <si>
    <t>Workings</t>
  </si>
  <si>
    <t>Month No</t>
  </si>
  <si>
    <t>Year No</t>
  </si>
  <si>
    <t>RANDBETWEEN Equivalent</t>
  </si>
  <si>
    <t>Start Number</t>
  </si>
  <si>
    <t>End Number</t>
  </si>
  <si>
    <t>Classroom Projects</t>
  </si>
  <si>
    <t>Children</t>
  </si>
  <si>
    <t>Names of Children in Class</t>
  </si>
  <si>
    <t>Alex</t>
  </si>
  <si>
    <t>Bubba</t>
  </si>
  <si>
    <t>Carlo</t>
  </si>
  <si>
    <t>Diana</t>
  </si>
  <si>
    <t>Erica</t>
  </si>
  <si>
    <t>Felix</t>
  </si>
  <si>
    <t>Horace</t>
  </si>
  <si>
    <t>Isla</t>
  </si>
  <si>
    <t>Jules</t>
  </si>
  <si>
    <t>Presentation Topics</t>
  </si>
  <si>
    <t>Non-Linear Diophantine Approximation Theory</t>
  </si>
  <si>
    <t>My Favourite Toy</t>
  </si>
  <si>
    <t>Drug Testing for Beginners</t>
  </si>
  <si>
    <t>Methods of Modern Torture</t>
  </si>
  <si>
    <t>Subjects</t>
  </si>
  <si>
    <t>Presentation Order</t>
  </si>
  <si>
    <t>Week</t>
  </si>
  <si>
    <t>Child</t>
  </si>
  <si>
    <t>Topic</t>
  </si>
  <si>
    <t>Algebra for the Hard of Hearing</t>
  </si>
  <si>
    <t>Chinese Alphabet and Dyslexia</t>
  </si>
  <si>
    <t>Grace</t>
  </si>
  <si>
    <t>Rules of Cricket on an Airfield</t>
  </si>
  <si>
    <t>Newtonian Mechanics and M-Theory</t>
  </si>
  <si>
    <t>Einstein's Field Equations using Tensor Analysis</t>
  </si>
  <si>
    <t>Data Table Example</t>
  </si>
  <si>
    <t>Loan Amount</t>
  </si>
  <si>
    <t>Data Table Switch</t>
  </si>
  <si>
    <t>On</t>
  </si>
  <si>
    <t>Data Table</t>
  </si>
  <si>
    <t>Avoiding Data Table</t>
  </si>
  <si>
    <t>Interest Payments Summary Table</t>
  </si>
  <si>
    <t>Dynamic Array Result</t>
  </si>
  <si>
    <t>Dynamic Array</t>
  </si>
  <si>
    <t>Why Imaginary Friends are for Psychopaths</t>
  </si>
  <si>
    <t>Data</t>
  </si>
  <si>
    <t>Input Data</t>
  </si>
  <si>
    <t>Aston Villa</t>
  </si>
  <si>
    <t>Birmingham City</t>
  </si>
  <si>
    <t>Bolton Wanderers</t>
  </si>
  <si>
    <t>Brentford</t>
  </si>
  <si>
    <t>Bristol City</t>
  </si>
  <si>
    <t>Blackburn Rovers</t>
  </si>
  <si>
    <t>Derby County</t>
  </si>
  <si>
    <t>Hull City</t>
  </si>
  <si>
    <t>Ipswich Town</t>
  </si>
  <si>
    <t>Leeds United</t>
  </si>
  <si>
    <t>Middlesbrough</t>
  </si>
  <si>
    <t>Millwall</t>
  </si>
  <si>
    <t>Norwich City</t>
  </si>
  <si>
    <t>Nottingham Forest</t>
  </si>
  <si>
    <t>Preston North End</t>
  </si>
  <si>
    <t>Queens Park Rangers</t>
  </si>
  <si>
    <t>Reading</t>
  </si>
  <si>
    <t>Rotherham United</t>
  </si>
  <si>
    <t>Sheffield United</t>
  </si>
  <si>
    <t>Sheffield Wednesday</t>
  </si>
  <si>
    <t>Stoke City</t>
  </si>
  <si>
    <t>Swansea City</t>
  </si>
  <si>
    <t>West Bromwich Albion</t>
  </si>
  <si>
    <t>Wigan Athletic</t>
  </si>
  <si>
    <t>August</t>
  </si>
  <si>
    <t>September</t>
  </si>
  <si>
    <t>October</t>
  </si>
  <si>
    <t>November</t>
  </si>
  <si>
    <t>December</t>
  </si>
  <si>
    <t>January</t>
  </si>
  <si>
    <t>February</t>
  </si>
  <si>
    <t>March</t>
  </si>
  <si>
    <t>April</t>
  </si>
  <si>
    <t>Football Club</t>
  </si>
  <si>
    <t>Pts Achieved</t>
  </si>
  <si>
    <t>Football Month No</t>
  </si>
  <si>
    <t>Pseudo PivotTable</t>
  </si>
  <si>
    <t>League Table</t>
  </si>
  <si>
    <t>P</t>
  </si>
  <si>
    <t>Pts</t>
  </si>
  <si>
    <t>PivotTable</t>
  </si>
  <si>
    <t>Club</t>
  </si>
  <si>
    <t>Unpivoted Data</t>
  </si>
  <si>
    <t>Dynamic Array Formulae</t>
  </si>
  <si>
    <t>Table vs. Array</t>
  </si>
  <si>
    <t>UNIQUE Examples</t>
  </si>
  <si>
    <t>SEQUENCE Examples</t>
  </si>
  <si>
    <t>RANDARRAY Examples</t>
  </si>
  <si>
    <t>Avoiding Data Tables</t>
  </si>
  <si>
    <t>Creating a PivotTable</t>
  </si>
  <si>
    <t>Painless Unpivoting</t>
  </si>
  <si>
    <t>Examples of the new Dynamic Array functions and features.</t>
  </si>
  <si>
    <t>Unused</t>
  </si>
  <si>
    <t>Calculation 1</t>
  </si>
  <si>
    <t>Using SEQUENCE and TRANSPOSE</t>
  </si>
  <si>
    <t>Value for Formula 1</t>
  </si>
  <si>
    <t>Value for Formula 2</t>
  </si>
  <si>
    <t>Formula 1</t>
  </si>
  <si>
    <t>Formula 2</t>
  </si>
  <si>
    <t>Calculation 2</t>
  </si>
  <si>
    <t>Calculation Order Concerns</t>
  </si>
  <si>
    <t xml:space="preserve">Integer </t>
  </si>
  <si>
    <t>Be advised: these formulae may not work in your version of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</si>
</sst>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ý&quot;;&quot;ý&quot;;&quot;þ&quot;"/>
    <numFmt numFmtId="165" formatCode="#,##0&quot;.&quot;"/>
    <numFmt numFmtId="166" formatCode="0.E+00"/>
    <numFmt numFmtId="167" formatCode=";;;"/>
    <numFmt numFmtId="168" formatCode="_(#,##0_);[Red]\(#,##0\);_(\-_);"/>
    <numFmt numFmtId="169" formatCode="_(&quot;$&quot;#,##0.0_);\(&quot;$&quot;#,##0.0\);_(&quot;-&quot;_)"/>
    <numFmt numFmtId="170" formatCode="_(#,##0.0_);\(#,##0.0\);_(&quot;-&quot;_)"/>
    <numFmt numFmtId="171" formatCode="&quot;Row &quot;###0"/>
    <numFmt numFmtId="172" formatCode="#,##0."/>
    <numFmt numFmtId="173" formatCode="_(#,##0_);\(#,##0\);_(\-_)"/>
    <numFmt numFmtId="174" formatCode="_(#,##0.00_);\(#,##0.00\);_(\-_._0_0_)"/>
    <numFmt numFmtId="175" formatCode="&quot;$&quot;* _(#,##0.00_);&quot;$&quot;* \(#,##0.00\);&quot;$&quot;* _(\-_._0_0_)"/>
    <numFmt numFmtId="176" formatCode="&quot;$&quot;* _(#,##0_);&quot;$&quot;* \(#,##0\);&quot;$&quot;* _(\-_)"/>
    <numFmt numFmtId="177" formatCode="[$-C09]dd\ mmm\ yy;@"/>
    <numFmt numFmtId="178" formatCode="mmm\ yy"/>
    <numFmt numFmtId="179" formatCode="[$-C09]d\ mmm\ yy;@"/>
    <numFmt numFmtId="180" formatCode="d/m/yy"/>
    <numFmt numFmtId="181" formatCode="d\ mmm\ yy"/>
    <numFmt numFmtId="182" formatCode="_-[$$-409]* #,##0.00_ ;_-[$$-409]* \-#,##0.00\ ;_-[$$-409]* &quot;-&quot;??_ ;_-@_ "/>
    <numFmt numFmtId="183" formatCode="_-[$$-409]* #,##0_ ;_-[$$-409]* \-#,##0\ ;_-[$$-409]* &quot;-&quot;??_ ;_-@_ "/>
    <numFmt numFmtId="184" formatCode="&quot;W&quot;"/>
    <numFmt numFmtId="185" formatCode="&quot;D&quot;"/>
    <numFmt numFmtId="186" formatCode="&quot;L&quot;"/>
  </numFmts>
  <fonts count="37" x14ac:knownFonts="1">
    <font>
      <sz val="9"/>
      <color theme="1"/>
      <name val="Arial"/>
      <family val="2"/>
    </font>
    <font>
      <sz val="10"/>
      <color theme="1"/>
      <name val="Calibri"/>
      <family val="2"/>
      <scheme val="minor"/>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
      <b/>
      <sz val="9"/>
      <name val="Arial"/>
      <family val="2"/>
    </font>
    <font>
      <b/>
      <sz val="9"/>
      <color theme="8" tint="-0.499984740745262"/>
      <name val="Arial"/>
      <family val="2"/>
    </font>
    <font>
      <b/>
      <sz val="9"/>
      <color rgb="FFFF0000"/>
      <name val="Arial"/>
      <family val="2"/>
    </font>
    <font>
      <sz val="10"/>
      <color rgb="FFFF0000"/>
      <name val="Calibri"/>
      <family val="2"/>
      <scheme val="minor"/>
    </font>
  </fonts>
  <fills count="14">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6" tint="0.79998168889431442"/>
        <bgColor indexed="64"/>
      </patternFill>
    </fill>
  </fills>
  <borders count="2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top style="thin">
        <color theme="8" tint="-0.499984740745262"/>
      </top>
      <bottom/>
      <diagonal/>
    </border>
    <border>
      <left style="thin">
        <color indexed="64"/>
      </left>
      <right style="thin">
        <color indexed="64"/>
      </right>
      <top/>
      <bottom style="thin">
        <color indexed="64"/>
      </bottom>
      <diagonal/>
    </border>
  </borders>
  <cellStyleXfs count="42">
    <xf numFmtId="0" fontId="0"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15" fillId="0" borderId="0" applyNumberFormat="0" applyFill="0" applyBorder="0" applyProtection="0"/>
    <xf numFmtId="0" fontId="27" fillId="0" borderId="0" applyNumberFormat="0" applyFill="0" applyBorder="0">
      <alignment horizontal="left"/>
      <protection locked="0"/>
    </xf>
    <xf numFmtId="0" fontId="16" fillId="0" borderId="0" applyNumberFormat="0" applyFill="0" applyBorder="0" applyProtection="0"/>
    <xf numFmtId="0" fontId="17" fillId="3" borderId="1" applyNumberFormat="0" applyProtection="0"/>
    <xf numFmtId="0" fontId="18" fillId="0" borderId="0" applyNumberFormat="0" applyFill="0" applyAlignment="0" applyProtection="0"/>
    <xf numFmtId="0" fontId="19" fillId="0" borderId="0" applyNumberFormat="0" applyFill="0" applyAlignment="0" applyProtection="0"/>
    <xf numFmtId="0" fontId="28" fillId="0" borderId="3" applyNumberFormat="0" applyAlignment="0">
      <alignment horizontal="center"/>
    </xf>
    <xf numFmtId="0" fontId="26" fillId="4" borderId="4" applyNumberFormat="0" applyAlignment="0">
      <protection locked="0"/>
    </xf>
    <xf numFmtId="0" fontId="4" fillId="0" borderId="0" applyNumberFormat="0" applyFill="0" applyBorder="0"/>
    <xf numFmtId="179" fontId="24" fillId="0" borderId="0" applyFill="0" applyBorder="0" applyProtection="0">
      <alignment horizontal="center"/>
    </xf>
    <xf numFmtId="178" fontId="25" fillId="0" borderId="0" applyFill="0" applyBorder="0" applyProtection="0">
      <alignment horizontal="center"/>
    </xf>
    <xf numFmtId="167" fontId="1" fillId="5" borderId="4" applyAlignment="0"/>
    <xf numFmtId="164" fontId="3" fillId="2" borderId="2">
      <alignment horizontal="center"/>
      <protection locked="0"/>
    </xf>
    <xf numFmtId="0" fontId="5" fillId="0" borderId="0" applyFill="0" applyBorder="0">
      <alignment horizontal="left" vertical="center"/>
      <protection locked="0"/>
    </xf>
    <xf numFmtId="41" fontId="28" fillId="6" borderId="5" applyNumberFormat="0" applyAlignment="0"/>
    <xf numFmtId="41" fontId="2" fillId="0" borderId="6" applyNumberFormat="0" applyFont="0" applyFill="0" applyAlignment="0"/>
    <xf numFmtId="168" fontId="2" fillId="0" borderId="7" applyNumberFormat="0" applyFont="0" applyFill="0" applyAlignment="0" applyProtection="0"/>
    <xf numFmtId="0" fontId="7" fillId="0" borderId="0"/>
    <xf numFmtId="0" fontId="32" fillId="0" borderId="8" applyNumberFormat="0" applyFill="0" applyBorder="0"/>
    <xf numFmtId="168" fontId="2" fillId="0" borderId="0" applyFont="0" applyFill="0" applyBorder="0" applyAlignment="0" applyProtection="0"/>
    <xf numFmtId="0" fontId="24" fillId="7" borderId="2" applyNumberFormat="0" applyAlignment="0" applyProtection="0"/>
    <xf numFmtId="0" fontId="8" fillId="0" borderId="0" applyNumberFormat="0" applyFill="0" applyBorder="0" applyAlignment="0" applyProtection="0"/>
    <xf numFmtId="169" fontId="9" fillId="0" borderId="0" applyFill="0" applyBorder="0">
      <alignment horizontal="right" vertical="center"/>
    </xf>
    <xf numFmtId="170" fontId="9" fillId="0" borderId="0" applyFill="0" applyBorder="0">
      <alignment horizontal="right" vertical="center"/>
    </xf>
    <xf numFmtId="171" fontId="29" fillId="7" borderId="4">
      <alignment horizontal="center"/>
    </xf>
    <xf numFmtId="41" fontId="6" fillId="8" borderId="5" applyFont="0" applyAlignment="0"/>
    <xf numFmtId="0" fontId="14" fillId="11" borderId="0" applyNumberFormat="0">
      <alignment horizontal="center"/>
    </xf>
    <xf numFmtId="0" fontId="30" fillId="0" borderId="0" applyNumberFormat="0" applyFill="0" applyBorder="0" applyProtection="0"/>
    <xf numFmtId="0" fontId="31" fillId="9" borderId="9" applyNumberFormat="0" applyAlignment="0">
      <protection locked="0"/>
    </xf>
    <xf numFmtId="0" fontId="23" fillId="0" borderId="0" applyNumberFormat="0" applyFill="0" applyBorder="0" applyAlignment="0" applyProtection="0"/>
    <xf numFmtId="0" fontId="21" fillId="0" borderId="1" applyNumberFormat="0" applyFill="0" applyAlignment="0" applyProtection="0"/>
    <xf numFmtId="0" fontId="22" fillId="0" borderId="10" applyNumberFormat="0" applyFill="0" applyAlignment="0" applyProtection="0"/>
    <xf numFmtId="0" fontId="20" fillId="0" borderId="11" applyNumberFormat="0" applyFill="0" applyAlignment="0" applyProtection="0"/>
    <xf numFmtId="0" fontId="19" fillId="0" borderId="12" applyNumberFormat="0" applyFill="0" applyAlignment="0" applyProtection="0"/>
    <xf numFmtId="172" fontId="17" fillId="3" borderId="1"/>
  </cellStyleXfs>
  <cellXfs count="111">
    <xf numFmtId="0" fontId="0" fillId="0" borderId="0" xfId="0"/>
    <xf numFmtId="164" fontId="3" fillId="2" borderId="2" xfId="0" applyNumberFormat="1" applyFont="1" applyFill="1" applyBorder="1" applyAlignment="1" applyProtection="1">
      <alignment horizontal="center"/>
      <protection locked="0"/>
    </xf>
    <xf numFmtId="0" fontId="17" fillId="3" borderId="1" xfId="10"/>
    <xf numFmtId="0" fontId="18" fillId="0" borderId="0" xfId="11"/>
    <xf numFmtId="0" fontId="19" fillId="0" borderId="0" xfId="12"/>
    <xf numFmtId="0" fontId="28" fillId="0" borderId="3" xfId="13">
      <alignment horizontal="center"/>
    </xf>
    <xf numFmtId="166" fontId="28" fillId="0" borderId="3" xfId="13" applyNumberFormat="1">
      <alignment horizontal="center"/>
    </xf>
    <xf numFmtId="0" fontId="10" fillId="0" borderId="0" xfId="0" applyFont="1"/>
    <xf numFmtId="0" fontId="11" fillId="0" borderId="0" xfId="12" applyFont="1" applyAlignment="1">
      <alignment horizontal="left" vertical="center"/>
    </xf>
    <xf numFmtId="0" fontId="12" fillId="0" borderId="0" xfId="0" applyFont="1"/>
    <xf numFmtId="0" fontId="12"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4" fillId="11" borderId="0" xfId="33">
      <alignment horizontal="center"/>
    </xf>
    <xf numFmtId="0" fontId="15" fillId="0" borderId="0" xfId="7"/>
    <xf numFmtId="0" fontId="13" fillId="0" borderId="0" xfId="0" applyFont="1" applyAlignment="1">
      <alignment horizontal="left"/>
    </xf>
    <xf numFmtId="0" fontId="16" fillId="0" borderId="0" xfId="9"/>
    <xf numFmtId="0" fontId="0" fillId="0" borderId="0" xfId="0" applyAlignment="1">
      <alignment horizontal="left"/>
    </xf>
    <xf numFmtId="0" fontId="20" fillId="0" borderId="0" xfId="6"/>
    <xf numFmtId="0" fontId="32" fillId="0" borderId="0" xfId="25" applyBorder="1"/>
    <xf numFmtId="0" fontId="26" fillId="4" borderId="4" xfId="14">
      <protection locked="0"/>
    </xf>
    <xf numFmtId="0" fontId="13" fillId="0" borderId="0" xfId="0" applyFont="1"/>
    <xf numFmtId="0" fontId="28" fillId="0" borderId="3" xfId="13" applyAlignment="1"/>
    <xf numFmtId="167" fontId="1" fillId="5" borderId="4" xfId="18"/>
    <xf numFmtId="164" fontId="3" fillId="2" borderId="2" xfId="19">
      <alignment horizontal="center"/>
      <protection locked="0"/>
    </xf>
    <xf numFmtId="0" fontId="28" fillId="6" borderId="5" xfId="21" applyNumberFormat="1"/>
    <xf numFmtId="0" fontId="0" fillId="0" borderId="6" xfId="22" applyNumberFormat="1" applyFont="1"/>
    <xf numFmtId="0" fontId="0" fillId="0" borderId="7" xfId="23" applyNumberFormat="1" applyFont="1"/>
    <xf numFmtId="0" fontId="24" fillId="7" borderId="2" xfId="27"/>
    <xf numFmtId="0" fontId="8" fillId="0" borderId="0" xfId="28"/>
    <xf numFmtId="171" fontId="29" fillId="7" borderId="4" xfId="31">
      <alignment horizontal="center"/>
    </xf>
    <xf numFmtId="41" fontId="0" fillId="8" borderId="5" xfId="32" applyFont="1"/>
    <xf numFmtId="0" fontId="30" fillId="0" borderId="0" xfId="34"/>
    <xf numFmtId="0" fontId="31" fillId="9" borderId="9" xfId="35">
      <protection locked="0"/>
    </xf>
    <xf numFmtId="168" fontId="0" fillId="0" borderId="0" xfId="26" applyFont="1"/>
    <xf numFmtId="9" fontId="0" fillId="0" borderId="0" xfId="5" applyFont="1"/>
    <xf numFmtId="164" fontId="3" fillId="10" borderId="2" xfId="0" applyNumberFormat="1" applyFont="1" applyFill="1" applyBorder="1" applyAlignment="1" applyProtection="1">
      <alignment horizontal="center"/>
      <protection locked="0"/>
    </xf>
    <xf numFmtId="0" fontId="4" fillId="0" borderId="0" xfId="15"/>
    <xf numFmtId="165" fontId="17" fillId="3" borderId="1" xfId="10" applyNumberFormat="1"/>
    <xf numFmtId="172" fontId="17" fillId="3" borderId="1" xfId="41"/>
    <xf numFmtId="173" fontId="0" fillId="0" borderId="0" xfId="2" applyNumberFormat="1" applyFont="1"/>
    <xf numFmtId="174" fontId="0" fillId="0" borderId="0" xfId="1" applyNumberFormat="1" applyFont="1"/>
    <xf numFmtId="175" fontId="0" fillId="0" borderId="0" xfId="3" applyNumberFormat="1" applyFont="1"/>
    <xf numFmtId="176" fontId="0" fillId="0" borderId="0" xfId="4" applyNumberFormat="1" applyFont="1"/>
    <xf numFmtId="177" fontId="24" fillId="0" borderId="0" xfId="16" applyNumberFormat="1">
      <alignment horizontal="center"/>
    </xf>
    <xf numFmtId="178" fontId="25" fillId="0" borderId="0" xfId="17">
      <alignment horizontal="center"/>
    </xf>
    <xf numFmtId="168" fontId="26" fillId="4" borderId="4" xfId="26" applyFont="1" applyFill="1" applyBorder="1" applyAlignment="1" applyProtection="1">
      <alignment horizontal="center"/>
      <protection locked="0"/>
    </xf>
    <xf numFmtId="0" fontId="31" fillId="12" borderId="2" xfId="0" applyFont="1" applyFill="1" applyBorder="1"/>
    <xf numFmtId="0" fontId="25" fillId="0" borderId="0" xfId="0" applyFont="1"/>
    <xf numFmtId="0" fontId="26" fillId="4" borderId="4" xfId="14" applyAlignment="1">
      <alignment horizontal="center"/>
      <protection locked="0"/>
    </xf>
    <xf numFmtId="0" fontId="0" fillId="0" borderId="0" xfId="0" quotePrefix="1"/>
    <xf numFmtId="42" fontId="26" fillId="4" borderId="4" xfId="4" applyFont="1" applyFill="1" applyBorder="1" applyProtection="1">
      <protection locked="0"/>
    </xf>
    <xf numFmtId="10" fontId="26" fillId="4" borderId="4" xfId="5" applyNumberFormat="1" applyFont="1" applyFill="1" applyBorder="1" applyAlignment="1" applyProtection="1">
      <alignment horizontal="center"/>
      <protection locked="0"/>
    </xf>
    <xf numFmtId="44" fontId="33" fillId="0" borderId="3" xfId="3" applyFont="1" applyBorder="1"/>
    <xf numFmtId="14" fontId="0" fillId="0" borderId="0" xfId="0" applyNumberFormat="1"/>
    <xf numFmtId="181" fontId="0" fillId="0" borderId="0" xfId="0" applyNumberFormat="1" applyAlignment="1">
      <alignment horizontal="center"/>
    </xf>
    <xf numFmtId="180" fontId="28" fillId="0" borderId="3" xfId="13" applyNumberFormat="1" applyAlignment="1"/>
    <xf numFmtId="168" fontId="31" fillId="12" borderId="2" xfId="0" applyNumberFormat="1" applyFont="1" applyFill="1" applyBorder="1" applyAlignment="1">
      <alignment horizontal="center"/>
    </xf>
    <xf numFmtId="0" fontId="0" fillId="0" borderId="0" xfId="0" applyAlignment="1">
      <alignment horizontal="center"/>
    </xf>
    <xf numFmtId="182" fontId="28" fillId="0" borderId="3" xfId="13" applyNumberFormat="1" applyAlignment="1"/>
    <xf numFmtId="0" fontId="34" fillId="4" borderId="13" xfId="14" applyFont="1" applyBorder="1" applyAlignment="1">
      <alignment horizontal="center"/>
      <protection locked="0"/>
    </xf>
    <xf numFmtId="42" fontId="34" fillId="4" borderId="14" xfId="4" applyFont="1" applyFill="1" applyBorder="1" applyProtection="1">
      <protection locked="0"/>
    </xf>
    <xf numFmtId="0" fontId="35" fillId="12" borderId="2" xfId="0" applyFont="1" applyFill="1" applyBorder="1" applyAlignment="1">
      <alignment horizontal="center"/>
    </xf>
    <xf numFmtId="183" fontId="35" fillId="12" borderId="2" xfId="0" applyNumberFormat="1" applyFont="1" applyFill="1" applyBorder="1" applyAlignment="1">
      <alignment horizontal="center"/>
    </xf>
    <xf numFmtId="42" fontId="34" fillId="4" borderId="14" xfId="4" applyFont="1" applyFill="1" applyBorder="1"/>
    <xf numFmtId="0" fontId="34" fillId="4" borderId="13" xfId="14" applyFont="1" applyBorder="1" applyAlignment="1" applyProtection="1">
      <alignment horizontal="center"/>
    </xf>
    <xf numFmtId="0" fontId="28" fillId="0" borderId="15" xfId="13" applyBorder="1">
      <alignment horizontal="center"/>
    </xf>
    <xf numFmtId="0" fontId="0" fillId="0" borderId="2" xfId="0" applyBorder="1" applyAlignment="1">
      <alignment horizontal="center"/>
    </xf>
    <xf numFmtId="0" fontId="26" fillId="4" borderId="14" xfId="14" applyBorder="1">
      <protection locked="0"/>
    </xf>
    <xf numFmtId="0" fontId="26" fillId="4" borderId="14" xfId="14" applyBorder="1" applyAlignment="1">
      <alignment horizontal="center"/>
      <protection locked="0"/>
    </xf>
    <xf numFmtId="182" fontId="31" fillId="12" borderId="3" xfId="13" applyNumberFormat="1" applyFont="1" applyFill="1" applyAlignment="1"/>
    <xf numFmtId="0" fontId="31" fillId="12" borderId="16" xfId="0" applyFont="1" applyFill="1" applyBorder="1"/>
    <xf numFmtId="0" fontId="31" fillId="12" borderId="17" xfId="0" applyFont="1" applyFill="1" applyBorder="1"/>
    <xf numFmtId="0" fontId="31" fillId="12" borderId="18" xfId="0" applyFont="1" applyFill="1" applyBorder="1"/>
    <xf numFmtId="44" fontId="24" fillId="13" borderId="2" xfId="27" applyNumberFormat="1" applyFill="1"/>
    <xf numFmtId="44" fontId="25" fillId="13" borderId="2" xfId="0" applyNumberFormat="1" applyFont="1" applyFill="1" applyBorder="1"/>
    <xf numFmtId="44" fontId="35" fillId="12" borderId="2" xfId="0" applyNumberFormat="1" applyFont="1" applyFill="1" applyBorder="1"/>
    <xf numFmtId="0" fontId="14" fillId="11" borderId="0" xfId="33" applyAlignment="1">
      <alignment horizontal="left"/>
    </xf>
    <xf numFmtId="0" fontId="35" fillId="12" borderId="2" xfId="33" applyFont="1" applyFill="1" applyBorder="1">
      <alignment horizontal="center"/>
    </xf>
    <xf numFmtId="0" fontId="35" fillId="12" borderId="2" xfId="33" applyFont="1" applyFill="1" applyBorder="1" applyAlignment="1">
      <alignment horizontal="left"/>
    </xf>
    <xf numFmtId="168" fontId="28" fillId="0" borderId="3" xfId="26" applyFont="1" applyBorder="1" applyAlignment="1">
      <alignment horizontal="center"/>
    </xf>
    <xf numFmtId="167" fontId="1" fillId="5" borderId="14" xfId="18" applyBorder="1"/>
    <xf numFmtId="185" fontId="14" fillId="11" borderId="0" xfId="33" applyNumberFormat="1">
      <alignment horizontal="center"/>
    </xf>
    <xf numFmtId="186" fontId="14" fillId="11" borderId="0" xfId="33" applyNumberFormat="1">
      <alignment horizontal="center"/>
    </xf>
    <xf numFmtId="0" fontId="35" fillId="12" borderId="16" xfId="33" applyFont="1" applyFill="1" applyBorder="1" applyAlignment="1">
      <alignment horizontal="left"/>
    </xf>
    <xf numFmtId="184" fontId="35" fillId="12" borderId="20" xfId="33" applyNumberFormat="1" applyFont="1" applyFill="1" applyBorder="1">
      <alignment horizontal="center"/>
    </xf>
    <xf numFmtId="168" fontId="28" fillId="13" borderId="3" xfId="26" applyFont="1" applyFill="1" applyBorder="1" applyAlignment="1">
      <alignment horizontal="center"/>
    </xf>
    <xf numFmtId="168" fontId="28" fillId="13" borderId="19" xfId="26" applyFont="1" applyFill="1" applyBorder="1" applyAlignment="1">
      <alignment horizontal="center"/>
    </xf>
    <xf numFmtId="168" fontId="28" fillId="13" borderId="21" xfId="26" applyFont="1" applyFill="1" applyBorder="1" applyAlignment="1">
      <alignment horizontal="center"/>
    </xf>
    <xf numFmtId="168" fontId="31" fillId="7" borderId="2" xfId="26" applyFont="1" applyFill="1" applyBorder="1" applyAlignment="1">
      <alignment horizontal="center"/>
    </xf>
    <xf numFmtId="168" fontId="31" fillId="12" borderId="2" xfId="26" applyFont="1" applyFill="1" applyBorder="1" applyAlignment="1">
      <alignment horizontal="center"/>
    </xf>
    <xf numFmtId="168" fontId="28" fillId="13" borderId="15" xfId="26" applyFont="1" applyFill="1" applyBorder="1" applyAlignment="1">
      <alignment horizontal="center"/>
    </xf>
    <xf numFmtId="167" fontId="1" fillId="5" borderId="22" xfId="18" applyBorder="1"/>
    <xf numFmtId="167" fontId="1" fillId="5" borderId="13" xfId="18" applyBorder="1"/>
    <xf numFmtId="0" fontId="28" fillId="0" borderId="21" xfId="13" applyBorder="1" applyAlignment="1"/>
    <xf numFmtId="168" fontId="28" fillId="0" borderId="21" xfId="26" applyFont="1" applyBorder="1" applyAlignment="1">
      <alignment horizontal="center"/>
    </xf>
    <xf numFmtId="0" fontId="31" fillId="12" borderId="2" xfId="13" applyFont="1" applyFill="1" applyBorder="1" applyAlignment="1"/>
    <xf numFmtId="44" fontId="24" fillId="13" borderId="18" xfId="27" applyNumberFormat="1" applyFill="1" applyBorder="1"/>
    <xf numFmtId="167" fontId="1" fillId="5" borderId="23" xfId="18" applyBorder="1"/>
    <xf numFmtId="44" fontId="24" fillId="13" borderId="24" xfId="27" applyNumberFormat="1" applyFill="1" applyBorder="1"/>
    <xf numFmtId="44" fontId="31" fillId="12" borderId="2" xfId="27" applyNumberFormat="1" applyFont="1" applyFill="1"/>
    <xf numFmtId="168" fontId="0" fillId="0" borderId="0" xfId="26" applyFont="1" applyAlignment="1">
      <alignment horizontal="center"/>
    </xf>
    <xf numFmtId="0" fontId="26" fillId="4" borderId="4" xfId="26" applyNumberFormat="1" applyFont="1" applyFill="1" applyBorder="1" applyAlignment="1" applyProtection="1">
      <alignment horizontal="center"/>
      <protection locked="0"/>
    </xf>
    <xf numFmtId="0" fontId="12" fillId="0" borderId="0" xfId="6" applyFont="1" applyAlignment="1">
      <alignment horizontal="left" vertical="center"/>
    </xf>
    <xf numFmtId="0" fontId="27" fillId="0" borderId="0" xfId="8">
      <alignment horizontal="left"/>
      <protection locked="0"/>
    </xf>
    <xf numFmtId="0" fontId="0" fillId="0" borderId="0" xfId="0"/>
    <xf numFmtId="0" fontId="14" fillId="11" borderId="0" xfId="33">
      <alignment horizontal="center"/>
    </xf>
    <xf numFmtId="0" fontId="28" fillId="0" borderId="3" xfId="13" applyAlignment="1">
      <alignment horizontal="left"/>
    </xf>
    <xf numFmtId="0" fontId="26" fillId="4" borderId="4" xfId="14" applyAlignment="1">
      <alignment horizontal="left"/>
      <protection locked="0"/>
    </xf>
    <xf numFmtId="0" fontId="26" fillId="4" borderId="4" xfId="14">
      <protection locked="0"/>
    </xf>
    <xf numFmtId="0" fontId="36" fillId="0" borderId="0" xfId="6" applyFont="1" applyAlignment="1">
      <alignment horizontal="left" vertical="center"/>
    </xf>
  </cellXfs>
  <cellStyles count="42">
    <cellStyle name="Accounts Ref" xfId="15" xr:uid="{00000000-0005-0000-0000-000000000000}"/>
    <cellStyle name="Assumption" xfId="14" xr:uid="{00000000-0005-0000-0000-000001000000}"/>
    <cellStyle name="Comma" xfId="1" builtinId="3"/>
    <cellStyle name="Comma [0]" xfId="2" builtinId="6"/>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30">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left style="thin">
          <color theme="0" tint="-0.499984740745262"/>
        </left>
      </border>
    </dxf>
    <dxf>
      <numFmt numFmtId="0" formatCode="General"/>
      <alignment horizontal="center" vertical="bottom" textRotation="0" wrapText="0" indent="0" justifyLastLine="0" shrinkToFit="0" readingOrder="0"/>
    </dxf>
    <dxf>
      <border outline="0">
        <right style="thin">
          <color theme="0" tint="-0.499984740745262"/>
        </right>
      </border>
    </dxf>
    <dxf>
      <border outline="0">
        <bottom style="thin">
          <color theme="8" tint="-0.499984740745262"/>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numFmt numFmtId="167" formatCode=";;;"/>
    </dxf>
    <dxf>
      <fill>
        <patternFill>
          <bgColor theme="6" tint="0.79998168889431442"/>
        </patternFill>
      </fill>
      <border>
        <left style="thin">
          <color auto="1"/>
        </left>
        <right style="thin">
          <color auto="1"/>
        </right>
        <top style="thin">
          <color auto="1"/>
        </top>
        <bottom style="thin">
          <color auto="1"/>
        </bottom>
        <vertical/>
        <horizontal/>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b/>
        <i val="0"/>
        <color rgb="FFFFFF00"/>
      </font>
      <fill>
        <patternFill>
          <bgColor rgb="FFFF0000"/>
        </patternFill>
      </fill>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Array'!$D$10</c:f>
          <c:strCache>
            <c:ptCount val="1"/>
            <c:pt idx="0">
              <c:v>Table</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Array'!$G$12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Array'!$F$13:$F$19</c:f>
              <c:strCache>
                <c:ptCount val="7"/>
                <c:pt idx="0">
                  <c:v>Jan</c:v>
                </c:pt>
                <c:pt idx="1">
                  <c:v>Feb</c:v>
                </c:pt>
                <c:pt idx="2">
                  <c:v>Mar</c:v>
                </c:pt>
                <c:pt idx="3">
                  <c:v>Apr</c:v>
                </c:pt>
                <c:pt idx="4">
                  <c:v>May</c:v>
                </c:pt>
                <c:pt idx="5">
                  <c:v>Jun</c:v>
                </c:pt>
                <c:pt idx="6">
                  <c:v>Jul</c:v>
                </c:pt>
              </c:strCache>
            </c:strRef>
          </c:cat>
          <c:val>
            <c:numRef>
              <c:f>'Table vs. Array'!$G$13:$G$19</c:f>
              <c:numCache>
                <c:formatCode>General</c:formatCode>
                <c:ptCount val="7"/>
                <c:pt idx="0">
                  <c:v>10</c:v>
                </c:pt>
                <c:pt idx="1">
                  <c:v>20</c:v>
                </c:pt>
                <c:pt idx="2">
                  <c:v>30</c:v>
                </c:pt>
                <c:pt idx="3">
                  <c:v>40</c:v>
                </c:pt>
                <c:pt idx="4">
                  <c:v>50</c:v>
                </c:pt>
                <c:pt idx="5">
                  <c:v>60</c:v>
                </c:pt>
                <c:pt idx="6">
                  <c:v>70</c:v>
                </c:pt>
              </c:numCache>
            </c:numRef>
          </c:val>
          <c:extLst>
            <c:ext xmlns:c16="http://schemas.microsoft.com/office/drawing/2014/chart" uri="{C3380CC4-5D6E-409C-BE32-E72D297353CC}">
              <c16:uniqueId val="{00000000-1148-40C1-B288-788BA0CA7CF8}"/>
            </c:ext>
          </c:extLst>
        </c:ser>
        <c:dLbls>
          <c:showLegendKey val="0"/>
          <c:showVal val="0"/>
          <c:showCatName val="0"/>
          <c:showSerName val="0"/>
          <c:showPercent val="0"/>
          <c:showBubbleSize val="0"/>
        </c:dLbls>
        <c:gapWidth val="100"/>
        <c:overlap val="-24"/>
        <c:axId val="265876240"/>
        <c:axId val="259223824"/>
      </c:barChart>
      <c:catAx>
        <c:axId val="265876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59223824"/>
        <c:crosses val="autoZero"/>
        <c:auto val="1"/>
        <c:lblAlgn val="ctr"/>
        <c:lblOffset val="100"/>
        <c:noMultiLvlLbl val="0"/>
      </c:catAx>
      <c:valAx>
        <c:axId val="2592238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65876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'Table vs. Array'!$J$10</c:f>
          <c:strCache>
            <c:ptCount val="1"/>
            <c:pt idx="0">
              <c:v>Dynamic Array</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'Table vs. Array'!$L$12</c:f>
              <c:strCache>
                <c:ptCount val="1"/>
                <c:pt idx="0">
                  <c:v>Sales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'Table vs. Array'!$K$13:$K$18</c:f>
              <c:strCache>
                <c:ptCount val="6"/>
                <c:pt idx="0">
                  <c:v>Jan</c:v>
                </c:pt>
                <c:pt idx="1">
                  <c:v>Feb</c:v>
                </c:pt>
                <c:pt idx="2">
                  <c:v>Mar</c:v>
                </c:pt>
                <c:pt idx="3">
                  <c:v>Apr</c:v>
                </c:pt>
                <c:pt idx="4">
                  <c:v>May</c:v>
                </c:pt>
                <c:pt idx="5">
                  <c:v>Jun</c:v>
                </c:pt>
              </c:strCache>
            </c:strRef>
          </c:cat>
          <c:val>
            <c:numRef>
              <c:f>'Table vs. Array'!$L$13:$L$18</c:f>
              <c:numCache>
                <c:formatCode>General</c:formatCode>
                <c:ptCount val="6"/>
                <c:pt idx="0">
                  <c:v>10</c:v>
                </c:pt>
                <c:pt idx="1">
                  <c:v>20</c:v>
                </c:pt>
                <c:pt idx="2">
                  <c:v>30</c:v>
                </c:pt>
                <c:pt idx="3">
                  <c:v>40</c:v>
                </c:pt>
                <c:pt idx="4">
                  <c:v>50</c:v>
                </c:pt>
                <c:pt idx="5">
                  <c:v>60</c:v>
                </c:pt>
              </c:numCache>
            </c:numRef>
          </c:val>
          <c:extLst>
            <c:ext xmlns:c16="http://schemas.microsoft.com/office/drawing/2014/chart" uri="{C3380CC4-5D6E-409C-BE32-E72D297353CC}">
              <c16:uniqueId val="{00000000-5992-4689-8EE2-044EFC93676C}"/>
            </c:ext>
          </c:extLst>
        </c:ser>
        <c:dLbls>
          <c:showLegendKey val="0"/>
          <c:showVal val="0"/>
          <c:showCatName val="0"/>
          <c:showSerName val="0"/>
          <c:showPercent val="0"/>
          <c:showBubbleSize val="0"/>
        </c:dLbls>
        <c:gapWidth val="100"/>
        <c:overlap val="-24"/>
        <c:axId val="356403616"/>
        <c:axId val="94797968"/>
      </c:barChart>
      <c:catAx>
        <c:axId val="3564036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4797968"/>
        <c:crosses val="autoZero"/>
        <c:auto val="1"/>
        <c:lblAlgn val="ctr"/>
        <c:lblOffset val="100"/>
        <c:noMultiLvlLbl val="0"/>
      </c:catAx>
      <c:valAx>
        <c:axId val="9479796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64036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190500</xdr:colOff>
      <xdr:row>22</xdr:row>
      <xdr:rowOff>0</xdr:rowOff>
    </xdr:from>
    <xdr:to>
      <xdr:col>15</xdr:col>
      <xdr:colOff>571500</xdr:colOff>
      <xdr:row>31</xdr:row>
      <xdr:rowOff>38100</xdr:rowOff>
    </xdr:to>
    <xdr:sp macro="" textlink="">
      <xdr:nvSpPr>
        <xdr:cNvPr id="2" name="Text Box 2">
          <a:extLst>
            <a:ext uri="{FF2B5EF4-FFF2-40B4-BE49-F238E27FC236}">
              <a16:creationId xmlns:a16="http://schemas.microsoft.com/office/drawing/2014/main" id="{08D16021-6551-433B-BB42-AF4E587D021F}"/>
            </a:ext>
          </a:extLst>
        </xdr:cNvPr>
        <xdr:cNvSpPr txBox="1">
          <a:spLocks noChangeArrowheads="1"/>
        </xdr:cNvSpPr>
      </xdr:nvSpPr>
      <xdr:spPr bwMode="auto">
        <a:xfrm>
          <a:off x="5086350" y="3724275"/>
          <a:ext cx="2819400" cy="14478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F12:H27</a:t>
          </a:r>
          <a:r>
            <a:rPr lang="en-AU" sz="800" b="0" i="0" u="none" strike="noStrike" baseline="0">
              <a:solidFill>
                <a:srgbClr val="000000"/>
              </a:solidFill>
              <a:latin typeface="Tahoma"/>
              <a:cs typeface="Tahoma"/>
            </a:rPr>
            <a:t> into cell </a:t>
          </a:r>
          <a:r>
            <a:rPr lang="en-AU" sz="800" b="1" i="0" u="none" strike="noStrike" baseline="0">
              <a:solidFill>
                <a:srgbClr val="000000"/>
              </a:solidFill>
              <a:latin typeface="Tahoma"/>
              <a:cs typeface="Tahoma"/>
            </a:rPr>
            <a:t>F33</a:t>
          </a:r>
          <a:r>
            <a:rPr lang="en-AU" sz="800" b="0" i="0" u="none" strike="noStrike" baseline="0">
              <a:solidFill>
                <a:srgbClr val="000000"/>
              </a:solidFill>
              <a:latin typeface="Tahoma"/>
              <a:cs typeface="Tahoma"/>
            </a:rPr>
            <a:t> creates a formula in cells </a:t>
          </a:r>
          <a:r>
            <a:rPr lang="en-AU" sz="800" b="1" i="0" u="none" strike="noStrike" baseline="0">
              <a:solidFill>
                <a:srgbClr val="000000"/>
              </a:solidFill>
              <a:latin typeface="Tahoma"/>
              <a:cs typeface="Tahoma"/>
            </a:rPr>
            <a:t>F33:H48</a:t>
          </a:r>
          <a:r>
            <a:rPr lang="en-AU" sz="800" b="0" i="0" u="none" strike="noStrike" baseline="0">
              <a:solidFill>
                <a:srgbClr val="000000"/>
              </a:solidFill>
              <a:latin typeface="Tahoma"/>
              <a:cs typeface="Tahoma"/>
            </a:rPr>
            <a:t>.  Note no braces (curly brackets, { or } for example)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 formulae / dollar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signs!</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If any of the cells are not blank, the </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 error occurs instead to indicate that the results could not be displayed in the array.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Note formatting is not (yet) replicated throughout all cells.</a:t>
          </a:r>
        </a:p>
      </xdr:txBody>
    </xdr:sp>
    <xdr:clientData/>
  </xdr:twoCellAnchor>
  <xdr:twoCellAnchor>
    <xdr:from>
      <xdr:col>5</xdr:col>
      <xdr:colOff>390524</xdr:colOff>
      <xdr:row>26</xdr:row>
      <xdr:rowOff>85725</xdr:rowOff>
    </xdr:from>
    <xdr:to>
      <xdr:col>11</xdr:col>
      <xdr:colOff>190500</xdr:colOff>
      <xdr:row>32</xdr:row>
      <xdr:rowOff>76200</xdr:rowOff>
    </xdr:to>
    <xdr:sp macro="" textlink="">
      <xdr:nvSpPr>
        <xdr:cNvPr id="3" name="Line 3">
          <a:extLst>
            <a:ext uri="{FF2B5EF4-FFF2-40B4-BE49-F238E27FC236}">
              <a16:creationId xmlns:a16="http://schemas.microsoft.com/office/drawing/2014/main" id="{1C9F03D2-FB67-41A2-9298-4A3F8345F0F7}"/>
            </a:ext>
          </a:extLst>
        </xdr:cNvPr>
        <xdr:cNvSpPr>
          <a:spLocks noChangeShapeType="1"/>
        </xdr:cNvSpPr>
      </xdr:nvSpPr>
      <xdr:spPr bwMode="auto">
        <a:xfrm flipH="1">
          <a:off x="1628774" y="4419600"/>
          <a:ext cx="3095626" cy="942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428626</xdr:colOff>
      <xdr:row>52</xdr:row>
      <xdr:rowOff>47625</xdr:rowOff>
    </xdr:from>
    <xdr:to>
      <xdr:col>20</xdr:col>
      <xdr:colOff>200026</xdr:colOff>
      <xdr:row>56</xdr:row>
      <xdr:rowOff>47625</xdr:rowOff>
    </xdr:to>
    <xdr:sp macro="" textlink="">
      <xdr:nvSpPr>
        <xdr:cNvPr id="4" name="Text Box 2">
          <a:extLst>
            <a:ext uri="{FF2B5EF4-FFF2-40B4-BE49-F238E27FC236}">
              <a16:creationId xmlns:a16="http://schemas.microsoft.com/office/drawing/2014/main" id="{5E47670E-4896-4AFB-94C4-5ACBEE3F4183}"/>
            </a:ext>
          </a:extLst>
        </xdr:cNvPr>
        <xdr:cNvSpPr txBox="1">
          <a:spLocks noChangeArrowheads="1"/>
        </xdr:cNvSpPr>
      </xdr:nvSpPr>
      <xdr:spPr bwMode="auto">
        <a:xfrm>
          <a:off x="7400926" y="8448675"/>
          <a:ext cx="2819400" cy="7048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 and then selecting the whole table results in the formula </a:t>
          </a:r>
          <a:r>
            <a:rPr lang="en-AU" sz="800" b="1" i="0" u="none" strike="noStrike" baseline="0">
              <a:solidFill>
                <a:srgbClr val="000000"/>
              </a:solidFill>
              <a:latin typeface="Tahoma"/>
              <a:cs typeface="Tahoma"/>
            </a:rPr>
            <a:t>=Basic_Array_Example[#All]</a:t>
          </a:r>
          <a:r>
            <a:rPr lang="en-AU" sz="800" b="0" i="0" u="none" strike="noStrike" baseline="0">
              <a:solidFill>
                <a:srgbClr val="000000"/>
              </a:solidFill>
              <a:latin typeface="Tahoma"/>
              <a:cs typeface="Tahoma"/>
            </a:rPr>
            <a:t> - this is great, as the array will expand as we add rows / columns to the </a:t>
          </a:r>
          <a:r>
            <a:rPr lang="en-AU" sz="800" b="1" i="0" u="none" strike="noStrike" baseline="0">
              <a:solidFill>
                <a:srgbClr val="000000"/>
              </a:solidFill>
              <a:latin typeface="Tahoma"/>
              <a:cs typeface="Tahoma"/>
            </a:rPr>
            <a:t>Basic_Array_Example</a:t>
          </a:r>
          <a:r>
            <a:rPr lang="en-AU" sz="800" b="0" i="0" u="none" strike="noStrike" baseline="0">
              <a:solidFill>
                <a:srgbClr val="000000"/>
              </a:solidFill>
              <a:latin typeface="Tahoma"/>
              <a:cs typeface="Tahoma"/>
            </a:rPr>
            <a:t> table.  That's very cool!</a:t>
          </a:r>
        </a:p>
      </xdr:txBody>
    </xdr:sp>
    <xdr:clientData/>
  </xdr:twoCellAnchor>
  <xdr:twoCellAnchor>
    <xdr:from>
      <xdr:col>12</xdr:col>
      <xdr:colOff>19049</xdr:colOff>
      <xdr:row>53</xdr:row>
      <xdr:rowOff>142875</xdr:rowOff>
    </xdr:from>
    <xdr:to>
      <xdr:col>15</xdr:col>
      <xdr:colOff>447674</xdr:colOff>
      <xdr:row>55</xdr:row>
      <xdr:rowOff>152399</xdr:rowOff>
    </xdr:to>
    <xdr:sp macro="" textlink="">
      <xdr:nvSpPr>
        <xdr:cNvPr id="5" name="Line 3">
          <a:extLst>
            <a:ext uri="{FF2B5EF4-FFF2-40B4-BE49-F238E27FC236}">
              <a16:creationId xmlns:a16="http://schemas.microsoft.com/office/drawing/2014/main" id="{48D2431E-BFA5-4EE1-ACBD-2CD04F3CBA2B}"/>
            </a:ext>
          </a:extLst>
        </xdr:cNvPr>
        <xdr:cNvSpPr>
          <a:spLocks noChangeShapeType="1"/>
        </xdr:cNvSpPr>
      </xdr:nvSpPr>
      <xdr:spPr bwMode="auto">
        <a:xfrm flipH="1">
          <a:off x="5162549" y="8753475"/>
          <a:ext cx="2257425" cy="3524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400052</xdr:colOff>
      <xdr:row>76</xdr:row>
      <xdr:rowOff>47625</xdr:rowOff>
    </xdr:from>
    <xdr:to>
      <xdr:col>20</xdr:col>
      <xdr:colOff>171452</xdr:colOff>
      <xdr:row>78</xdr:row>
      <xdr:rowOff>85725</xdr:rowOff>
    </xdr:to>
    <xdr:sp macro="" textlink="">
      <xdr:nvSpPr>
        <xdr:cNvPr id="7" name="Text Box 2">
          <a:extLst>
            <a:ext uri="{FF2B5EF4-FFF2-40B4-BE49-F238E27FC236}">
              <a16:creationId xmlns:a16="http://schemas.microsoft.com/office/drawing/2014/main" id="{DE2E72D9-622C-4DB6-9D7A-98F8A6C117AC}"/>
            </a:ext>
          </a:extLst>
        </xdr:cNvPr>
        <xdr:cNvSpPr txBox="1">
          <a:spLocks noChangeArrowheads="1"/>
        </xdr:cNvSpPr>
      </xdr:nvSpPr>
      <xdr:spPr bwMode="auto">
        <a:xfrm>
          <a:off x="7372352" y="12268200"/>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Typing </a:t>
          </a:r>
          <a:r>
            <a:rPr lang="en-AU" sz="800" b="1" i="0" u="none" strike="noStrike" baseline="0">
              <a:solidFill>
                <a:srgbClr val="000000"/>
              </a:solidFill>
              <a:latin typeface="Tahoma"/>
              <a:cs typeface="Tahoma"/>
            </a:rPr>
            <a:t>=L57# </a:t>
          </a:r>
          <a:r>
            <a:rPr lang="en-AU" sz="800" b="0" i="0" u="none" strike="noStrike" baseline="0">
              <a:solidFill>
                <a:srgbClr val="000000"/>
              </a:solidFill>
              <a:latin typeface="Tahoma"/>
              <a:cs typeface="Tahoma"/>
            </a:rPr>
            <a:t>refers to the whole baasic array range.  </a:t>
          </a:r>
          <a:r>
            <a:rPr lang="en-AU" sz="800" b="1" i="0" u="none" strike="noStrike" baseline="0">
              <a:solidFill>
                <a:srgbClr val="000000"/>
              </a:solidFill>
              <a:latin typeface="Tahoma"/>
              <a:cs typeface="Tahoma"/>
            </a:rPr>
            <a:t>#</a:t>
          </a:r>
          <a:r>
            <a:rPr lang="en-AU" sz="800" b="0" i="0" u="none" strike="noStrike" baseline="0">
              <a:solidFill>
                <a:srgbClr val="000000"/>
              </a:solidFill>
              <a:latin typeface="Tahoma"/>
              <a:cs typeface="Tahoma"/>
            </a:rPr>
            <a:t> is known as the </a:t>
          </a:r>
          <a:r>
            <a:rPr lang="en-AU" sz="800" b="1" i="0" u="none" strike="noStrike" baseline="0">
              <a:solidFill>
                <a:srgbClr val="000000"/>
              </a:solidFill>
              <a:latin typeface="Tahoma"/>
              <a:cs typeface="Tahoma"/>
            </a:rPr>
            <a:t>Spilled Range Operator</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twoCellAnchor>
  <xdr:twoCellAnchor>
    <xdr:from>
      <xdr:col>11</xdr:col>
      <xdr:colOff>600074</xdr:colOff>
      <xdr:row>77</xdr:row>
      <xdr:rowOff>28575</xdr:rowOff>
    </xdr:from>
    <xdr:to>
      <xdr:col>15</xdr:col>
      <xdr:colOff>400049</xdr:colOff>
      <xdr:row>79</xdr:row>
      <xdr:rowOff>152399</xdr:rowOff>
    </xdr:to>
    <xdr:sp macro="" textlink="">
      <xdr:nvSpPr>
        <xdr:cNvPr id="8" name="Line 3">
          <a:extLst>
            <a:ext uri="{FF2B5EF4-FFF2-40B4-BE49-F238E27FC236}">
              <a16:creationId xmlns:a16="http://schemas.microsoft.com/office/drawing/2014/main" id="{71D12EB5-EBDE-464C-A2D7-265A1C8AC6CE}"/>
            </a:ext>
          </a:extLst>
        </xdr:cNvPr>
        <xdr:cNvSpPr>
          <a:spLocks noChangeShapeType="1"/>
        </xdr:cNvSpPr>
      </xdr:nvSpPr>
      <xdr:spPr bwMode="auto">
        <a:xfrm flipH="1">
          <a:off x="5133974" y="12458700"/>
          <a:ext cx="2238375" cy="4667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21</xdr:row>
      <xdr:rowOff>57150</xdr:rowOff>
    </xdr:from>
    <xdr:to>
      <xdr:col>11</xdr:col>
      <xdr:colOff>0</xdr:colOff>
      <xdr:row>36</xdr:row>
      <xdr:rowOff>0</xdr:rowOff>
    </xdr:to>
    <xdr:graphicFrame macro="">
      <xdr:nvGraphicFramePr>
        <xdr:cNvPr id="2" name="Chart 1">
          <a:extLst>
            <a:ext uri="{FF2B5EF4-FFF2-40B4-BE49-F238E27FC236}">
              <a16:creationId xmlns:a16="http://schemas.microsoft.com/office/drawing/2014/main" id="{6EA4A974-042B-4BBF-BD99-14F7BA26C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571500</xdr:colOff>
      <xdr:row>21</xdr:row>
      <xdr:rowOff>76200</xdr:rowOff>
    </xdr:from>
    <xdr:to>
      <xdr:col>18</xdr:col>
      <xdr:colOff>0</xdr:colOff>
      <xdr:row>36</xdr:row>
      <xdr:rowOff>0</xdr:rowOff>
    </xdr:to>
    <xdr:graphicFrame macro="">
      <xdr:nvGraphicFramePr>
        <xdr:cNvPr id="3" name="Chart 2">
          <a:extLst>
            <a:ext uri="{FF2B5EF4-FFF2-40B4-BE49-F238E27FC236}">
              <a16:creationId xmlns:a16="http://schemas.microsoft.com/office/drawing/2014/main" id="{502102A7-9579-45DF-877B-EBEAF7A75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571500</xdr:colOff>
      <xdr:row>9</xdr:row>
      <xdr:rowOff>0</xdr:rowOff>
    </xdr:from>
    <xdr:to>
      <xdr:col>17</xdr:col>
      <xdr:colOff>571500</xdr:colOff>
      <xdr:row>19</xdr:row>
      <xdr:rowOff>0</xdr:rowOff>
    </xdr:to>
    <xdr:sp macro="" textlink="">
      <xdr:nvSpPr>
        <xdr:cNvPr id="4" name="Text Box 2">
          <a:extLst>
            <a:ext uri="{FF2B5EF4-FFF2-40B4-BE49-F238E27FC236}">
              <a16:creationId xmlns:a16="http://schemas.microsoft.com/office/drawing/2014/main" id="{CF10F952-EC8F-4FC5-A340-6FF057A6F08D}"/>
            </a:ext>
          </a:extLst>
        </xdr:cNvPr>
        <xdr:cNvSpPr txBox="1">
          <a:spLocks noChangeArrowheads="1"/>
        </xdr:cNvSpPr>
      </xdr:nvSpPr>
      <xdr:spPr bwMode="auto">
        <a:xfrm>
          <a:off x="6076950" y="1704975"/>
          <a:ext cx="3048000" cy="1562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Not everything is peaches and cream - yet.  One chart trick I use all of the time is to put chart data in a Table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When chart data  is sourced this way, the chart will automatically extend if rows and / or columns are added.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same </a:t>
          </a:r>
          <a:r>
            <a:rPr lang="en-AU" sz="800" b="0" i="0" u="sng" strike="noStrike" baseline="0">
              <a:solidFill>
                <a:srgbClr val="000000"/>
              </a:solidFill>
              <a:latin typeface="Tahoma"/>
              <a:cs typeface="Tahoma"/>
            </a:rPr>
            <a:t>cannot</a:t>
          </a:r>
          <a:r>
            <a:rPr lang="en-AU" sz="800" b="0" i="0" u="none" strike="noStrike" baseline="0">
              <a:solidFill>
                <a:srgbClr val="000000"/>
              </a:solidFill>
              <a:latin typeface="Tahoma"/>
              <a:cs typeface="Tahoma"/>
            </a:rPr>
            <a:t> be said for a </a:t>
          </a:r>
          <a:r>
            <a:rPr lang="en-AU" sz="800" b="1" i="0" u="none" strike="noStrike" baseline="0">
              <a:solidFill>
                <a:srgbClr val="000000"/>
              </a:solidFill>
              <a:latin typeface="Tahoma"/>
              <a:cs typeface="Tahoma"/>
            </a:rPr>
            <a:t>Basic Array</a:t>
          </a:r>
          <a:r>
            <a:rPr lang="en-AU" sz="800" b="0" i="0" u="none" strike="noStrike" baseline="0">
              <a:solidFill>
                <a:srgbClr val="000000"/>
              </a:solidFill>
              <a:latin typeface="Tahoma"/>
              <a:cs typeface="Tahoma"/>
            </a:rPr>
            <a:t>.  The chart was created when the Table only reported to June.  July was then added.  The array updated accordingly, but the dependent chart did not.</a:t>
          </a:r>
        </a:p>
        <a:p>
          <a:pPr algn="l" rtl="0">
            <a:defRPr sz="1000"/>
          </a:pPr>
          <a:endParaRPr lang="en-AU" sz="800" b="0" i="0" u="none" strike="noStrike" baseline="0">
            <a:solidFill>
              <a:srgbClr val="000000"/>
            </a:solidFill>
            <a:latin typeface="Tahoma"/>
            <a:cs typeface="Tahoma"/>
          </a:endParaRPr>
        </a:p>
        <a:p>
          <a:pPr algn="l" rtl="0">
            <a:defRPr sz="1000"/>
          </a:pPr>
          <a:r>
            <a:rPr lang="en-AU" sz="800" b="1" i="0" u="none" strike="noStrike" baseline="0">
              <a:solidFill>
                <a:srgbClr val="000000"/>
              </a:solidFill>
              <a:latin typeface="Tahoma"/>
              <a:cs typeface="Tahoma"/>
            </a:rPr>
            <a:t>CONCLUSION</a:t>
          </a:r>
          <a:r>
            <a:rPr lang="en-AU" sz="800" b="0" i="0" u="none" strike="noStrike" baseline="0">
              <a:solidFill>
                <a:srgbClr val="000000"/>
              </a:solidFill>
              <a:latin typeface="Tahoma"/>
              <a:cs typeface="Tahoma"/>
            </a:rPr>
            <a:t>: Keep chart data in Tables still!</a:t>
          </a:r>
        </a:p>
      </xdr:txBody>
    </xdr:sp>
    <xdr:clientData/>
  </xdr:twoCellAnchor>
  <xdr:twoCellAnchor>
    <xdr:from>
      <xdr:col>7</xdr:col>
      <xdr:colOff>0</xdr:colOff>
      <xdr:row>9</xdr:row>
      <xdr:rowOff>9525</xdr:rowOff>
    </xdr:from>
    <xdr:to>
      <xdr:col>12</xdr:col>
      <xdr:colOff>571500</xdr:colOff>
      <xdr:row>10</xdr:row>
      <xdr:rowOff>142875</xdr:rowOff>
    </xdr:to>
    <xdr:sp macro="" textlink="">
      <xdr:nvSpPr>
        <xdr:cNvPr id="6" name="Line 3">
          <a:extLst>
            <a:ext uri="{FF2B5EF4-FFF2-40B4-BE49-F238E27FC236}">
              <a16:creationId xmlns:a16="http://schemas.microsoft.com/office/drawing/2014/main" id="{4F7F491E-C67D-4AE7-A6D4-B70308A20473}"/>
            </a:ext>
          </a:extLst>
        </xdr:cNvPr>
        <xdr:cNvSpPr>
          <a:spLocks noChangeShapeType="1"/>
        </xdr:cNvSpPr>
      </xdr:nvSpPr>
      <xdr:spPr bwMode="auto">
        <a:xfrm flipH="1">
          <a:off x="2457450" y="1714500"/>
          <a:ext cx="36195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609599</xdr:colOff>
      <xdr:row>9</xdr:row>
      <xdr:rowOff>9525</xdr:rowOff>
    </xdr:from>
    <xdr:to>
      <xdr:col>12</xdr:col>
      <xdr:colOff>581024</xdr:colOff>
      <xdr:row>11</xdr:row>
      <xdr:rowOff>9525</xdr:rowOff>
    </xdr:to>
    <xdr:sp macro="" textlink="">
      <xdr:nvSpPr>
        <xdr:cNvPr id="7" name="Line 3">
          <a:extLst>
            <a:ext uri="{FF2B5EF4-FFF2-40B4-BE49-F238E27FC236}">
              <a16:creationId xmlns:a16="http://schemas.microsoft.com/office/drawing/2014/main" id="{49FE33C9-1FFF-4BB7-8683-97A35BBB5238}"/>
            </a:ext>
          </a:extLst>
        </xdr:cNvPr>
        <xdr:cNvSpPr>
          <a:spLocks noChangeShapeType="1"/>
        </xdr:cNvSpPr>
      </xdr:nvSpPr>
      <xdr:spPr bwMode="auto">
        <a:xfrm flipH="1">
          <a:off x="4895849" y="1714500"/>
          <a:ext cx="11906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16</xdr:row>
      <xdr:rowOff>76201</xdr:rowOff>
    </xdr:from>
    <xdr:to>
      <xdr:col>11</xdr:col>
      <xdr:colOff>9524</xdr:colOff>
      <xdr:row>18</xdr:row>
      <xdr:rowOff>114301</xdr:rowOff>
    </xdr:to>
    <xdr:sp macro="" textlink="">
      <xdr:nvSpPr>
        <xdr:cNvPr id="3" name="Line 3">
          <a:extLst>
            <a:ext uri="{FF2B5EF4-FFF2-40B4-BE49-F238E27FC236}">
              <a16:creationId xmlns:a16="http://schemas.microsoft.com/office/drawing/2014/main" id="{5A127F94-8EDD-4942-AD3B-0A487FA1D2E4}"/>
            </a:ext>
          </a:extLst>
        </xdr:cNvPr>
        <xdr:cNvSpPr>
          <a:spLocks noChangeShapeType="1"/>
        </xdr:cNvSpPr>
      </xdr:nvSpPr>
      <xdr:spPr bwMode="auto">
        <a:xfrm flipH="1" flipV="1">
          <a:off x="4343399" y="2886076"/>
          <a:ext cx="60007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11</xdr:col>
      <xdr:colOff>0</xdr:colOff>
      <xdr:row>17</xdr:row>
      <xdr:rowOff>0</xdr:rowOff>
    </xdr:from>
    <xdr:to>
      <xdr:col>15</xdr:col>
      <xdr:colOff>381000</xdr:colOff>
      <xdr:row>20</xdr:row>
      <xdr:rowOff>66675</xdr:rowOff>
    </xdr:to>
    <xdr:sp macro="" textlink="">
      <xdr:nvSpPr>
        <xdr:cNvPr id="4" name="Text Box 2">
          <a:extLst>
            <a:ext uri="{FF2B5EF4-FFF2-40B4-BE49-F238E27FC236}">
              <a16:creationId xmlns:a16="http://schemas.microsoft.com/office/drawing/2014/main" id="{EF7835A9-56BB-43E1-ABA2-2FAC58A3CC8A}"/>
            </a:ext>
          </a:extLst>
        </xdr:cNvPr>
        <xdr:cNvSpPr txBox="1">
          <a:spLocks noChangeArrowheads="1"/>
        </xdr:cNvSpPr>
      </xdr:nvSpPr>
      <xdr:spPr bwMode="auto">
        <a:xfrm>
          <a:off x="4933950" y="296227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SINGLE </a:t>
          </a:r>
          <a:r>
            <a:rPr lang="en-AU" sz="800" b="0" i="0" u="none" strike="noStrike" baseline="0">
              <a:solidFill>
                <a:srgbClr val="000000"/>
              </a:solidFill>
              <a:latin typeface="Tahoma"/>
              <a:cs typeface="Tahoma"/>
            </a:rPr>
            <a:t>function finds the value that shares a common row or column.  It replaces </a:t>
          </a:r>
          <a:r>
            <a:rPr lang="en-AU" sz="800" b="1" i="0" u="none" strike="noStrike" baseline="0">
              <a:solidFill>
                <a:srgbClr val="000000"/>
              </a:solidFill>
              <a:latin typeface="Tahoma"/>
              <a:cs typeface="Tahoma"/>
            </a:rPr>
            <a:t>=H13:H27</a:t>
          </a:r>
          <a:r>
            <a:rPr lang="en-AU" sz="800" b="0" i="0" u="none" strike="noStrike" baseline="0">
              <a:solidFill>
                <a:srgbClr val="000000"/>
              </a:solidFill>
              <a:latin typeface="Tahoma"/>
              <a:cs typeface="Tahoma"/>
            </a:rPr>
            <a:t>, which would now spill into more cells in the column.</a:t>
          </a:r>
        </a:p>
      </xdr:txBody>
    </xdr:sp>
    <xdr:clientData/>
  </xdr:twoCellAnchor>
  <xdr:twoCellAnchor>
    <xdr:from>
      <xdr:col>10</xdr:col>
      <xdr:colOff>19050</xdr:colOff>
      <xdr:row>18</xdr:row>
      <xdr:rowOff>114300</xdr:rowOff>
    </xdr:from>
    <xdr:to>
      <xdr:col>11</xdr:col>
      <xdr:colOff>9525</xdr:colOff>
      <xdr:row>21</xdr:row>
      <xdr:rowOff>85725</xdr:rowOff>
    </xdr:to>
    <xdr:sp macro="" textlink="">
      <xdr:nvSpPr>
        <xdr:cNvPr id="6" name="Line 3">
          <a:extLst>
            <a:ext uri="{FF2B5EF4-FFF2-40B4-BE49-F238E27FC236}">
              <a16:creationId xmlns:a16="http://schemas.microsoft.com/office/drawing/2014/main" id="{152F827B-C8BA-4926-96B1-21A43D7519FF}"/>
            </a:ext>
          </a:extLst>
        </xdr:cNvPr>
        <xdr:cNvSpPr>
          <a:spLocks noChangeShapeType="1"/>
        </xdr:cNvSpPr>
      </xdr:nvSpPr>
      <xdr:spPr bwMode="auto">
        <a:xfrm flipH="1">
          <a:off x="4343400" y="3228975"/>
          <a:ext cx="6000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31</xdr:row>
      <xdr:rowOff>76199</xdr:rowOff>
    </xdr:from>
    <xdr:to>
      <xdr:col>9</xdr:col>
      <xdr:colOff>9525</xdr:colOff>
      <xdr:row>32</xdr:row>
      <xdr:rowOff>28574</xdr:rowOff>
    </xdr:to>
    <xdr:sp macro="" textlink="">
      <xdr:nvSpPr>
        <xdr:cNvPr id="2" name="Line 3">
          <a:extLst>
            <a:ext uri="{FF2B5EF4-FFF2-40B4-BE49-F238E27FC236}">
              <a16:creationId xmlns:a16="http://schemas.microsoft.com/office/drawing/2014/main" id="{D108D9C7-0F95-4933-A67E-5CFEC9CD56D5}"/>
            </a:ext>
          </a:extLst>
        </xdr:cNvPr>
        <xdr:cNvSpPr>
          <a:spLocks noChangeShapeType="1"/>
        </xdr:cNvSpPr>
      </xdr:nvSpPr>
      <xdr:spPr bwMode="auto">
        <a:xfrm flipH="1" flipV="1">
          <a:off x="1895475" y="5210174"/>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30</xdr:row>
      <xdr:rowOff>85725</xdr:rowOff>
    </xdr:from>
    <xdr:to>
      <xdr:col>13</xdr:col>
      <xdr:colOff>381000</xdr:colOff>
      <xdr:row>34</xdr:row>
      <xdr:rowOff>0</xdr:rowOff>
    </xdr:to>
    <xdr:sp macro="" textlink="">
      <xdr:nvSpPr>
        <xdr:cNvPr id="3" name="Text Box 2">
          <a:extLst>
            <a:ext uri="{FF2B5EF4-FFF2-40B4-BE49-F238E27FC236}">
              <a16:creationId xmlns:a16="http://schemas.microsoft.com/office/drawing/2014/main" id="{7978DD30-6362-42DA-BB66-699915128780}"/>
            </a:ext>
          </a:extLst>
        </xdr:cNvPr>
        <xdr:cNvSpPr txBox="1">
          <a:spLocks noChangeArrowheads="1"/>
        </xdr:cNvSpPr>
      </xdr:nvSpPr>
      <xdr:spPr bwMode="auto">
        <a:xfrm>
          <a:off x="3714750" y="5067300"/>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the simple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which defaults to ascending order with duplicates.  It takes seconds to perform and no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calculations or User Defined Formulae!</a:t>
          </a:r>
        </a:p>
      </xdr:txBody>
    </xdr:sp>
    <xdr:clientData/>
  </xdr:twoCellAnchor>
  <xdr:twoCellAnchor>
    <xdr:from>
      <xdr:col>5</xdr:col>
      <xdr:colOff>638175</xdr:colOff>
      <xdr:row>50</xdr:row>
      <xdr:rowOff>85724</xdr:rowOff>
    </xdr:from>
    <xdr:to>
      <xdr:col>8</xdr:col>
      <xdr:colOff>600075</xdr:colOff>
      <xdr:row>51</xdr:row>
      <xdr:rowOff>38099</xdr:rowOff>
    </xdr:to>
    <xdr:sp macro="" textlink="">
      <xdr:nvSpPr>
        <xdr:cNvPr id="5" name="Line 3">
          <a:extLst>
            <a:ext uri="{FF2B5EF4-FFF2-40B4-BE49-F238E27FC236}">
              <a16:creationId xmlns:a16="http://schemas.microsoft.com/office/drawing/2014/main" id="{C658CDA4-842F-44FC-80EE-5E6443C755C0}"/>
            </a:ext>
          </a:extLst>
        </xdr:cNvPr>
        <xdr:cNvSpPr>
          <a:spLocks noChangeShapeType="1"/>
        </xdr:cNvSpPr>
      </xdr:nvSpPr>
      <xdr:spPr bwMode="auto">
        <a:xfrm flipH="1" flipV="1">
          <a:off x="1876425" y="8153399"/>
          <a:ext cx="182880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8</xdr:col>
      <xdr:colOff>590550</xdr:colOff>
      <xdr:row>49</xdr:row>
      <xdr:rowOff>95250</xdr:rowOff>
    </xdr:from>
    <xdr:to>
      <xdr:col>13</xdr:col>
      <xdr:colOff>361950</xdr:colOff>
      <xdr:row>53</xdr:row>
      <xdr:rowOff>9525</xdr:rowOff>
    </xdr:to>
    <xdr:sp macro="" textlink="">
      <xdr:nvSpPr>
        <xdr:cNvPr id="6" name="Text Box 2">
          <a:extLst>
            <a:ext uri="{FF2B5EF4-FFF2-40B4-BE49-F238E27FC236}">
              <a16:creationId xmlns:a16="http://schemas.microsoft.com/office/drawing/2014/main" id="{7B6FFE08-37B6-4840-9B1E-FF2D9E63DA08}"/>
            </a:ext>
          </a:extLst>
        </xdr:cNvPr>
        <xdr:cNvSpPr txBox="1">
          <a:spLocks noChangeArrowheads="1"/>
        </xdr:cNvSpPr>
      </xdr:nvSpPr>
      <xdr:spPr bwMode="auto">
        <a:xfrm>
          <a:off x="3695700" y="8010525"/>
          <a:ext cx="2819400" cy="523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almost as simple, but requires the third argument of </a:t>
          </a:r>
          <a:r>
            <a:rPr lang="en-AU" sz="800" b="1" i="0" u="none" strike="noStrike" baseline="0">
              <a:solidFill>
                <a:srgbClr val="000000"/>
              </a:solidFill>
              <a:latin typeface="Tahoma"/>
              <a:cs typeface="Tahoma"/>
            </a:rPr>
            <a:t>SORT </a:t>
          </a:r>
          <a:r>
            <a:rPr lang="en-AU" sz="800" b="0" i="0" u="none" strike="noStrike" baseline="0">
              <a:solidFill>
                <a:srgbClr val="000000"/>
              </a:solidFill>
              <a:latin typeface="Tahoma"/>
              <a:cs typeface="Tahoma"/>
            </a:rPr>
            <a:t>- the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to be specified: +1 (default) is ascending, whereas -1 is descending.</a:t>
          </a:r>
        </a:p>
      </xdr:txBody>
    </xdr:sp>
    <xdr:clientData/>
  </xdr:twoCellAnchor>
  <xdr:twoCellAnchor editAs="oneCell">
    <xdr:from>
      <xdr:col>9</xdr:col>
      <xdr:colOff>0</xdr:colOff>
      <xdr:row>68</xdr:row>
      <xdr:rowOff>85725</xdr:rowOff>
    </xdr:from>
    <xdr:to>
      <xdr:col>13</xdr:col>
      <xdr:colOff>381000</xdr:colOff>
      <xdr:row>72</xdr:row>
      <xdr:rowOff>114300</xdr:rowOff>
    </xdr:to>
    <xdr:sp macro="" textlink="">
      <xdr:nvSpPr>
        <xdr:cNvPr id="7" name="Text Box 2">
          <a:extLst>
            <a:ext uri="{FF2B5EF4-FFF2-40B4-BE49-F238E27FC236}">
              <a16:creationId xmlns:a16="http://schemas.microsoft.com/office/drawing/2014/main" id="{2AA269F4-EFAB-4EE9-AE65-1F0324CDD662}"/>
            </a:ext>
          </a:extLst>
        </xdr:cNvPr>
        <xdr:cNvSpPr txBox="1">
          <a:spLocks noChangeArrowheads="1"/>
        </xdr:cNvSpPr>
      </xdr:nvSpPr>
      <xdr:spPr bwMode="auto">
        <a:xfrm>
          <a:off x="3714750" y="10934700"/>
          <a:ext cx="2819400" cy="6381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Similar to the last example, this returns the whole table.  Here,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refers to the source table and the second argument,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(3), specifies which column the sort will be performed upon.</a:t>
          </a:r>
        </a:p>
      </xdr:txBody>
    </xdr:sp>
    <xdr:clientData/>
  </xdr:twoCellAnchor>
  <xdr:twoCellAnchor>
    <xdr:from>
      <xdr:col>6</xdr:col>
      <xdr:colOff>9523</xdr:colOff>
      <xdr:row>69</xdr:row>
      <xdr:rowOff>85723</xdr:rowOff>
    </xdr:from>
    <xdr:to>
      <xdr:col>9</xdr:col>
      <xdr:colOff>9524</xdr:colOff>
      <xdr:row>70</xdr:row>
      <xdr:rowOff>85724</xdr:rowOff>
    </xdr:to>
    <xdr:sp macro="" textlink="">
      <xdr:nvSpPr>
        <xdr:cNvPr id="8" name="Line 3">
          <a:extLst>
            <a:ext uri="{FF2B5EF4-FFF2-40B4-BE49-F238E27FC236}">
              <a16:creationId xmlns:a16="http://schemas.microsoft.com/office/drawing/2014/main" id="{EE2F482A-DC52-4946-93B3-EB6BB018ECD4}"/>
            </a:ext>
          </a:extLst>
        </xdr:cNvPr>
        <xdr:cNvSpPr>
          <a:spLocks noChangeShapeType="1"/>
        </xdr:cNvSpPr>
      </xdr:nvSpPr>
      <xdr:spPr bwMode="auto">
        <a:xfrm flipH="1" flipV="1">
          <a:off x="1895473" y="11087098"/>
          <a:ext cx="1828801" cy="1524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87</xdr:row>
      <xdr:rowOff>123825</xdr:rowOff>
    </xdr:from>
    <xdr:to>
      <xdr:col>13</xdr:col>
      <xdr:colOff>381000</xdr:colOff>
      <xdr:row>95</xdr:row>
      <xdr:rowOff>76200</xdr:rowOff>
    </xdr:to>
    <xdr:sp macro="" textlink="">
      <xdr:nvSpPr>
        <xdr:cNvPr id="9" name="Text Box 2">
          <a:extLst>
            <a:ext uri="{FF2B5EF4-FFF2-40B4-BE49-F238E27FC236}">
              <a16:creationId xmlns:a16="http://schemas.microsoft.com/office/drawing/2014/main" id="{C754C2AF-3BD4-4B03-9790-511F1B9956A1}"/>
            </a:ext>
          </a:extLst>
        </xdr:cNvPr>
        <xdr:cNvSpPr txBox="1">
          <a:spLocks noChangeArrowheads="1"/>
        </xdr:cNvSpPr>
      </xdr:nvSpPr>
      <xdr:spPr bwMode="auto">
        <a:xfrm>
          <a:off x="3714750" y="13906500"/>
          <a:ext cx="2819400" cy="1171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Getting more complicated now.  This is a two-stage </a:t>
          </a:r>
          <a:r>
            <a:rPr lang="en-AU" sz="800" b="1" i="0" u="none" strike="noStrike" baseline="0">
              <a:solidFill>
                <a:srgbClr val="000000"/>
              </a:solidFill>
              <a:latin typeface="Tahoma"/>
              <a:cs typeface="Tahoma"/>
            </a:rPr>
            <a:t>SORT</a:t>
          </a:r>
          <a:r>
            <a:rPr lang="en-AU" sz="800" b="0" i="0" u="none" strike="noStrike" baseline="0">
              <a:solidFill>
                <a:srgbClr val="000000"/>
              </a:solidFill>
              <a:latin typeface="Tahoma"/>
              <a:cs typeface="Tahoma"/>
            </a:rPr>
            <a:t>, sorting first names in ascending order and the last names in descending order.  To do this, </a:t>
          </a:r>
          <a:r>
            <a:rPr lang="en-AU" sz="800" b="1" i="0" u="none" strike="noStrike" baseline="0">
              <a:solidFill>
                <a:srgbClr val="000000"/>
              </a:solidFill>
              <a:latin typeface="Tahoma"/>
              <a:cs typeface="Tahoma"/>
            </a:rPr>
            <a:t>sort_index</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sort_order</a:t>
          </a:r>
          <a:r>
            <a:rPr lang="en-AU" sz="800" b="0" i="0" u="none" strike="noStrike" baseline="0">
              <a:solidFill>
                <a:srgbClr val="000000"/>
              </a:solidFill>
              <a:latin typeface="Tahoma"/>
              <a:cs typeface="Tahoma"/>
            </a:rPr>
            <a:t>, must be entered in old school array format, </a:t>
          </a:r>
          <a:r>
            <a:rPr lang="en-AU" sz="800" b="0" i="1" u="none" strike="noStrike" baseline="0">
              <a:solidFill>
                <a:srgbClr val="000000"/>
              </a:solidFill>
              <a:latin typeface="Tahoma"/>
              <a:cs typeface="Tahoma"/>
            </a:rPr>
            <a:t>i.e. </a:t>
          </a:r>
          <a:r>
            <a:rPr lang="en-AU" sz="800" b="1" i="0" u="none" strike="noStrike" baseline="0">
              <a:solidFill>
                <a:srgbClr val="000000"/>
              </a:solidFill>
              <a:latin typeface="Tahoma"/>
              <a:cs typeface="Tahoma"/>
            </a:rPr>
            <a:t>{1:2}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{1;-1}</a:t>
          </a:r>
          <a:r>
            <a:rPr lang="en-AU" sz="800" b="0" i="0" u="none" strike="noStrike" baseline="0">
              <a:solidFill>
                <a:srgbClr val="000000"/>
              </a:solidFill>
              <a:latin typeface="Tahoma"/>
              <a:cs typeface="Tahoma"/>
            </a:rPr>
            <a:t> resepectively.</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Remember to use semi-colons to separate columns and commas to separate rows.</a:t>
          </a:r>
        </a:p>
      </xdr:txBody>
    </xdr:sp>
    <xdr:clientData/>
  </xdr:twoCellAnchor>
  <xdr:twoCellAnchor>
    <xdr:from>
      <xdr:col>6</xdr:col>
      <xdr:colOff>9525</xdr:colOff>
      <xdr:row>88</xdr:row>
      <xdr:rowOff>76199</xdr:rowOff>
    </xdr:from>
    <xdr:to>
      <xdr:col>9</xdr:col>
      <xdr:colOff>9525</xdr:colOff>
      <xdr:row>91</xdr:row>
      <xdr:rowOff>114298</xdr:rowOff>
    </xdr:to>
    <xdr:sp macro="" textlink="">
      <xdr:nvSpPr>
        <xdr:cNvPr id="10" name="Line 3">
          <a:extLst>
            <a:ext uri="{FF2B5EF4-FFF2-40B4-BE49-F238E27FC236}">
              <a16:creationId xmlns:a16="http://schemas.microsoft.com/office/drawing/2014/main" id="{98A3B1FA-1EEC-4EA3-B303-0C22D03C7E74}"/>
            </a:ext>
          </a:extLst>
        </xdr:cNvPr>
        <xdr:cNvSpPr>
          <a:spLocks noChangeShapeType="1"/>
        </xdr:cNvSpPr>
      </xdr:nvSpPr>
      <xdr:spPr bwMode="auto">
        <a:xfrm flipH="1" flipV="1">
          <a:off x="1895475" y="14011274"/>
          <a:ext cx="1828800" cy="4952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editAs="oneCell">
    <xdr:from>
      <xdr:col>9</xdr:col>
      <xdr:colOff>0</xdr:colOff>
      <xdr:row>102</xdr:row>
      <xdr:rowOff>76201</xdr:rowOff>
    </xdr:from>
    <xdr:to>
      <xdr:col>13</xdr:col>
      <xdr:colOff>381000</xdr:colOff>
      <xdr:row>105</xdr:row>
      <xdr:rowOff>38101</xdr:rowOff>
    </xdr:to>
    <xdr:sp macro="" textlink="">
      <xdr:nvSpPr>
        <xdr:cNvPr id="11" name="Text Box 2">
          <a:extLst>
            <a:ext uri="{FF2B5EF4-FFF2-40B4-BE49-F238E27FC236}">
              <a16:creationId xmlns:a16="http://schemas.microsoft.com/office/drawing/2014/main" id="{0016626A-EFC9-4E23-BCD1-7FB0DC39FABD}"/>
            </a:ext>
          </a:extLst>
        </xdr:cNvPr>
        <xdr:cNvSpPr txBox="1">
          <a:spLocks noChangeArrowheads="1"/>
        </xdr:cNvSpPr>
      </xdr:nvSpPr>
      <xdr:spPr bwMode="auto">
        <a:xfrm>
          <a:off x="3714750" y="16144876"/>
          <a:ext cx="2819400" cy="419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CTRL + SHIFT  + ENTER </a:t>
          </a:r>
          <a:r>
            <a:rPr lang="en-AU" sz="800" b="0" i="0" u="none" strike="noStrike" baseline="0">
              <a:solidFill>
                <a:srgbClr val="000000"/>
              </a:solidFill>
              <a:latin typeface="Tahoma"/>
              <a:cs typeface="Tahoma"/>
            </a:rPr>
            <a:t>acroos the restricted range to prevent "over-</a:t>
          </a:r>
          <a:r>
            <a:rPr lang="en-AU" sz="800" b="0" i="1" u="none" strike="noStrike" baseline="0">
              <a:solidFill>
                <a:srgbClr val="000000"/>
              </a:solidFill>
              <a:latin typeface="Tahoma"/>
              <a:cs typeface="Tahoma"/>
            </a:rPr>
            <a:t>SPILL</a:t>
          </a:r>
          <a:r>
            <a:rPr lang="en-AU" sz="800" b="0" i="0" u="none" strike="noStrike" baseline="0">
              <a:solidFill>
                <a:srgbClr val="000000"/>
              </a:solidFill>
              <a:latin typeface="Tahoma"/>
              <a:cs typeface="Tahoma"/>
            </a:rPr>
            <a:t>age"...</a:t>
          </a:r>
        </a:p>
      </xdr:txBody>
    </xdr:sp>
    <xdr:clientData/>
  </xdr:twoCellAnchor>
  <xdr:twoCellAnchor>
    <xdr:from>
      <xdr:col>6</xdr:col>
      <xdr:colOff>19050</xdr:colOff>
      <xdr:row>103</xdr:row>
      <xdr:rowOff>133348</xdr:rowOff>
    </xdr:from>
    <xdr:to>
      <xdr:col>8</xdr:col>
      <xdr:colOff>600075</xdr:colOff>
      <xdr:row>106</xdr:row>
      <xdr:rowOff>142874</xdr:rowOff>
    </xdr:to>
    <xdr:sp macro="" textlink="">
      <xdr:nvSpPr>
        <xdr:cNvPr id="12" name="Line 3">
          <a:extLst>
            <a:ext uri="{FF2B5EF4-FFF2-40B4-BE49-F238E27FC236}">
              <a16:creationId xmlns:a16="http://schemas.microsoft.com/office/drawing/2014/main" id="{42492DA0-16F1-4806-81B5-CA670E65B52A}"/>
            </a:ext>
          </a:extLst>
        </xdr:cNvPr>
        <xdr:cNvSpPr>
          <a:spLocks noChangeShapeType="1"/>
        </xdr:cNvSpPr>
      </xdr:nvSpPr>
      <xdr:spPr bwMode="auto">
        <a:xfrm flipH="1">
          <a:off x="1905000" y="16354423"/>
          <a:ext cx="1800225" cy="50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228600</xdr:colOff>
      <xdr:row>25</xdr:row>
      <xdr:rowOff>85726</xdr:rowOff>
    </xdr:from>
    <xdr:to>
      <xdr:col>14</xdr:col>
      <xdr:colOff>0</xdr:colOff>
      <xdr:row>31</xdr:row>
      <xdr:rowOff>47626</xdr:rowOff>
    </xdr:to>
    <xdr:sp macro="" textlink="">
      <xdr:nvSpPr>
        <xdr:cNvPr id="10" name="Text Box 2">
          <a:extLst>
            <a:ext uri="{FF2B5EF4-FFF2-40B4-BE49-F238E27FC236}">
              <a16:creationId xmlns:a16="http://schemas.microsoft.com/office/drawing/2014/main" id="{A8E9F2F2-E3BB-4D9F-A5A2-DB5218B620A1}"/>
            </a:ext>
          </a:extLst>
        </xdr:cNvPr>
        <xdr:cNvSpPr txBox="1">
          <a:spLocks noChangeArrowheads="1"/>
        </xdr:cNvSpPr>
      </xdr:nvSpPr>
      <xdr:spPr bwMode="auto">
        <a:xfrm>
          <a:off x="3943350" y="4267201"/>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Use </a:t>
          </a:r>
          <a:r>
            <a:rPr lang="en-AU" sz="800" b="1" i="0" u="none" strike="noStrike" baseline="0">
              <a:solidFill>
                <a:srgbClr val="000000"/>
              </a:solidFill>
              <a:latin typeface="Tahoma"/>
              <a:cs typeface="Tahoma"/>
            </a:rPr>
            <a:t>SORTBY </a:t>
          </a:r>
          <a:r>
            <a:rPr lang="en-AU" sz="800" b="0" i="0" u="none" strike="noStrike" baseline="0">
              <a:solidFill>
                <a:srgbClr val="000000"/>
              </a:solidFill>
              <a:latin typeface="Tahoma"/>
              <a:cs typeface="Tahoma"/>
            </a:rPr>
            <a:t>when you want to sort by items not presented in the results.  Here, we have used the formula </a:t>
          </a:r>
          <a:r>
            <a:rPr lang="en-AU" sz="800" b="1" i="0" u="none" strike="noStrike" baseline="0">
              <a:solidFill>
                <a:srgbClr val="000000"/>
              </a:solidFill>
              <a:latin typeface="Tahoma"/>
              <a:cs typeface="Tahoma"/>
            </a:rPr>
            <a:t>=SORTBY(F13:F27,H13:H27,-1,G13:G27,1) </a:t>
          </a:r>
          <a:r>
            <a:rPr lang="en-AU" sz="800" b="0" i="0" u="none" strike="noStrike" baseline="0">
              <a:solidFill>
                <a:srgbClr val="000000"/>
              </a:solidFill>
              <a:latin typeface="Tahoma"/>
              <a:cs typeface="Tahoma"/>
            </a:rPr>
            <a:t>to present the first names in order of points scored (descending), and where there is a tie-breaker on last names in ascending order.</a:t>
          </a:r>
        </a:p>
      </xdr:txBody>
    </xdr:sp>
    <xdr:clientData/>
  </xdr:twoCellAnchor>
  <xdr:twoCellAnchor>
    <xdr:from>
      <xdr:col>6</xdr:col>
      <xdr:colOff>19050</xdr:colOff>
      <xdr:row>28</xdr:row>
      <xdr:rowOff>66675</xdr:rowOff>
    </xdr:from>
    <xdr:to>
      <xdr:col>9</xdr:col>
      <xdr:colOff>228600</xdr:colOff>
      <xdr:row>31</xdr:row>
      <xdr:rowOff>85725</xdr:rowOff>
    </xdr:to>
    <xdr:sp macro="" textlink="">
      <xdr:nvSpPr>
        <xdr:cNvPr id="11" name="Line 3">
          <a:extLst>
            <a:ext uri="{FF2B5EF4-FFF2-40B4-BE49-F238E27FC236}">
              <a16:creationId xmlns:a16="http://schemas.microsoft.com/office/drawing/2014/main" id="{121BC278-7DD3-4926-8410-9106A70CDB8E}"/>
            </a:ext>
          </a:extLst>
        </xdr:cNvPr>
        <xdr:cNvSpPr>
          <a:spLocks noChangeShapeType="1"/>
        </xdr:cNvSpPr>
      </xdr:nvSpPr>
      <xdr:spPr bwMode="auto">
        <a:xfrm flipH="1">
          <a:off x="1905000" y="4705350"/>
          <a:ext cx="20383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28</xdr:row>
      <xdr:rowOff>0</xdr:rowOff>
    </xdr:from>
    <xdr:to>
      <xdr:col>15</xdr:col>
      <xdr:colOff>133350</xdr:colOff>
      <xdr:row>32</xdr:row>
      <xdr:rowOff>66675</xdr:rowOff>
    </xdr:to>
    <xdr:sp macro="" textlink="">
      <xdr:nvSpPr>
        <xdr:cNvPr id="2" name="Text Box 2">
          <a:extLst>
            <a:ext uri="{FF2B5EF4-FFF2-40B4-BE49-F238E27FC236}">
              <a16:creationId xmlns:a16="http://schemas.microsoft.com/office/drawing/2014/main" id="{CA0ADEA7-2432-4EB2-B22E-98117BED9FAB}"/>
            </a:ext>
          </a:extLst>
        </xdr:cNvPr>
        <xdr:cNvSpPr txBox="1">
          <a:spLocks noChangeArrowheads="1"/>
        </xdr:cNvSpPr>
      </xdr:nvSpPr>
      <xdr:spPr bwMode="auto">
        <a:xfrm>
          <a:off x="4286250" y="4638675"/>
          <a:ext cx="2819400" cy="7143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returns the values in cells </a:t>
          </a:r>
          <a:r>
            <a:rPr lang="en-AU" sz="800" b="1" i="0" u="none" strike="noStrike" baseline="0">
              <a:solidFill>
                <a:srgbClr val="000000"/>
              </a:solidFill>
              <a:latin typeface="Tahoma"/>
              <a:cs typeface="Tahoma"/>
            </a:rPr>
            <a:t>F12:I27</a:t>
          </a:r>
          <a:r>
            <a:rPr lang="en-AU" sz="800" b="0" i="0" u="none" strike="noStrike" baseline="0">
              <a:solidFill>
                <a:srgbClr val="000000"/>
              </a:solidFill>
              <a:latin typeface="Tahoma"/>
              <a:cs typeface="Tahoma"/>
            </a:rPr>
            <a:t> that meet the criterion shape (cells </a:t>
          </a:r>
          <a:r>
            <a:rPr lang="en-AU" sz="800" b="1" i="0" u="none" strike="noStrike" baseline="0">
              <a:solidFill>
                <a:srgbClr val="000000"/>
              </a:solidFill>
              <a:latin typeface="Tahoma"/>
              <a:cs typeface="Tahoma"/>
            </a:rPr>
            <a:t>G12:G27</a:t>
          </a:r>
          <a:r>
            <a:rPr lang="en-AU" sz="800" b="0" i="0" u="none" strike="noStrike" baseline="0">
              <a:solidFill>
                <a:srgbClr val="000000"/>
              </a:solidFill>
              <a:latin typeface="Tahoma"/>
              <a:cs typeface="Tahoma"/>
            </a:rPr>
            <a:t>) equal the filter value in cell </a:t>
          </a:r>
          <a:r>
            <a:rPr lang="en-AU" sz="800" b="1" i="0" u="none" strike="noStrike" baseline="0">
              <a:solidFill>
                <a:srgbClr val="000000"/>
              </a:solidFill>
              <a:latin typeface="Tahoma"/>
              <a:cs typeface="Tahoma"/>
            </a:rPr>
            <a:t>G33</a:t>
          </a:r>
          <a:r>
            <a:rPr lang="en-AU" sz="800" b="0" i="0" u="none" strike="noStrike" baseline="0">
              <a:solidFill>
                <a:srgbClr val="000000"/>
              </a:solidFill>
              <a:latin typeface="Tahoma"/>
              <a:cs typeface="Tahoma"/>
            </a:rPr>
            <a:t>.  If no results are identified, the message is "Not Located".</a:t>
          </a:r>
        </a:p>
      </xdr:txBody>
    </xdr:sp>
    <xdr:clientData/>
  </xdr:twoCellAnchor>
  <xdr:twoCellAnchor>
    <xdr:from>
      <xdr:col>6</xdr:col>
      <xdr:colOff>9524</xdr:colOff>
      <xdr:row>30</xdr:row>
      <xdr:rowOff>28575</xdr:rowOff>
    </xdr:from>
    <xdr:to>
      <xdr:col>10</xdr:col>
      <xdr:colOff>0</xdr:colOff>
      <xdr:row>35</xdr:row>
      <xdr:rowOff>0</xdr:rowOff>
    </xdr:to>
    <xdr:sp macro="" textlink="">
      <xdr:nvSpPr>
        <xdr:cNvPr id="3" name="Line 3">
          <a:extLst>
            <a:ext uri="{FF2B5EF4-FFF2-40B4-BE49-F238E27FC236}">
              <a16:creationId xmlns:a16="http://schemas.microsoft.com/office/drawing/2014/main" id="{FEBF5DAC-4898-4403-9C43-28CECF246062}"/>
            </a:ext>
          </a:extLst>
        </xdr:cNvPr>
        <xdr:cNvSpPr>
          <a:spLocks noChangeShapeType="1"/>
        </xdr:cNvSpPr>
      </xdr:nvSpPr>
      <xdr:spPr bwMode="auto">
        <a:xfrm flipH="1">
          <a:off x="1857374" y="497205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590551</xdr:colOff>
      <xdr:row>65</xdr:row>
      <xdr:rowOff>9526</xdr:rowOff>
    </xdr:from>
    <xdr:to>
      <xdr:col>15</xdr:col>
      <xdr:colOff>114301</xdr:colOff>
      <xdr:row>72</xdr:row>
      <xdr:rowOff>85726</xdr:rowOff>
    </xdr:to>
    <xdr:sp macro="" textlink="">
      <xdr:nvSpPr>
        <xdr:cNvPr id="8" name="Text Box 2">
          <a:extLst>
            <a:ext uri="{FF2B5EF4-FFF2-40B4-BE49-F238E27FC236}">
              <a16:creationId xmlns:a16="http://schemas.microsoft.com/office/drawing/2014/main" id="{48D8CA83-4990-4E42-B28D-6D1186B22436}"/>
            </a:ext>
          </a:extLst>
        </xdr:cNvPr>
        <xdr:cNvSpPr txBox="1">
          <a:spLocks noChangeArrowheads="1"/>
        </xdr:cNvSpPr>
      </xdr:nvSpPr>
      <xdr:spPr bwMode="auto">
        <a:xfrm>
          <a:off x="4267201" y="10487026"/>
          <a:ext cx="2819400" cy="11811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is a little cleverer.  To get two or more filters, you cannot use array brackets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a:t>
          </a:r>
          <a:r>
            <a:rPr lang="en-AU" sz="800" b="1" i="0" u="none" strike="noStrike" baseline="0">
              <a:solidFill>
                <a:srgbClr val="000000"/>
              </a:solidFill>
              <a:latin typeface="Tahoma"/>
              <a:cs typeface="Tahoma"/>
            </a:rPr>
            <a:t>} </a:t>
          </a:r>
          <a:r>
            <a:rPr lang="en-AU" sz="800" b="0" i="0" u="none" strike="noStrike" baseline="0">
              <a:solidFill>
                <a:srgbClr val="000000"/>
              </a:solidFill>
              <a:latin typeface="Tahoma"/>
              <a:cs typeface="Tahoma"/>
            </a:rPr>
            <a:t>or the </a:t>
          </a:r>
          <a:r>
            <a:rPr lang="en-AU" sz="800" b="1" i="0" u="none" strike="noStrike" baseline="0">
              <a:solidFill>
                <a:srgbClr val="000000"/>
              </a:solidFill>
              <a:latin typeface="Tahoma"/>
              <a:cs typeface="Tahoma"/>
            </a:rPr>
            <a:t>AND </a:t>
          </a:r>
          <a:r>
            <a:rPr lang="en-AU" sz="800" b="0" i="0" u="none" strike="noStrike" baseline="0">
              <a:solidFill>
                <a:srgbClr val="000000"/>
              </a:solidFill>
              <a:latin typeface="Tahoma"/>
              <a:cs typeface="Tahoma"/>
            </a:rPr>
            <a:t>function, but the flag approach </a:t>
          </a:r>
          <a:r>
            <a:rPr lang="en-AU" sz="800" b="1" i="0" u="none" strike="noStrike" baseline="0">
              <a:solidFill>
                <a:srgbClr val="000000"/>
              </a:solidFill>
              <a:latin typeface="Tahoma"/>
              <a:cs typeface="Tahoma"/>
            </a:rPr>
            <a:t>(Range_1 = X) * (Range_2 = Y) </a:t>
          </a:r>
          <a:r>
            <a:rPr lang="en-AU" sz="800" b="0" i="0" u="sng" strike="noStrike" baseline="0">
              <a:solidFill>
                <a:srgbClr val="000000"/>
              </a:solidFill>
              <a:latin typeface="Tahoma"/>
              <a:cs typeface="Tahoma"/>
            </a:rPr>
            <a:t>does</a:t>
          </a:r>
          <a:r>
            <a:rPr lang="en-AU" sz="800" b="0" i="0" u="none" strike="noStrike" baseline="0">
              <a:solidFill>
                <a:srgbClr val="000000"/>
              </a:solidFill>
              <a:latin typeface="Tahoma"/>
              <a:cs typeface="Tahoma"/>
            </a:rPr>
            <a:t> work.</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Compare this with the third argument which specifies what to return if the filter is empty.  Here, an array expression in braces is permissible.  It seems a little inconsistent to us!</a:t>
          </a:r>
        </a:p>
      </xdr:txBody>
    </xdr:sp>
    <xdr:clientData/>
  </xdr:twoCellAnchor>
  <xdr:twoCellAnchor>
    <xdr:from>
      <xdr:col>5</xdr:col>
      <xdr:colOff>600075</xdr:colOff>
      <xdr:row>67</xdr:row>
      <xdr:rowOff>0</xdr:rowOff>
    </xdr:from>
    <xdr:to>
      <xdr:col>9</xdr:col>
      <xdr:colOff>590551</xdr:colOff>
      <xdr:row>72</xdr:row>
      <xdr:rowOff>9525</xdr:rowOff>
    </xdr:to>
    <xdr:sp macro="" textlink="">
      <xdr:nvSpPr>
        <xdr:cNvPr id="9" name="Line 3">
          <a:extLst>
            <a:ext uri="{FF2B5EF4-FFF2-40B4-BE49-F238E27FC236}">
              <a16:creationId xmlns:a16="http://schemas.microsoft.com/office/drawing/2014/main" id="{DC7EC9E7-2706-43B7-A9EC-45A585E550C4}"/>
            </a:ext>
          </a:extLst>
        </xdr:cNvPr>
        <xdr:cNvSpPr>
          <a:spLocks noChangeShapeType="1"/>
        </xdr:cNvSpPr>
      </xdr:nvSpPr>
      <xdr:spPr bwMode="auto">
        <a:xfrm flipH="1">
          <a:off x="1838325" y="10820400"/>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600076</xdr:colOff>
      <xdr:row>100</xdr:row>
      <xdr:rowOff>142875</xdr:rowOff>
    </xdr:from>
    <xdr:to>
      <xdr:col>15</xdr:col>
      <xdr:colOff>123826</xdr:colOff>
      <xdr:row>106</xdr:row>
      <xdr:rowOff>104775</xdr:rowOff>
    </xdr:to>
    <xdr:sp macro="" textlink="">
      <xdr:nvSpPr>
        <xdr:cNvPr id="11" name="Text Box 2">
          <a:extLst>
            <a:ext uri="{FF2B5EF4-FFF2-40B4-BE49-F238E27FC236}">
              <a16:creationId xmlns:a16="http://schemas.microsoft.com/office/drawing/2014/main" id="{4EA056CC-81BF-440E-8360-DC666A6ABD45}"/>
            </a:ext>
          </a:extLst>
        </xdr:cNvPr>
        <xdr:cNvSpPr txBox="1">
          <a:spLocks noChangeArrowheads="1"/>
        </xdr:cNvSpPr>
      </xdr:nvSpPr>
      <xdr:spPr bwMode="auto">
        <a:xfrm>
          <a:off x="4276726" y="16154400"/>
          <a:ext cx="2819400" cy="914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Even </a:t>
          </a:r>
          <a:r>
            <a:rPr lang="en-AU" sz="800" b="1" i="0" u="none" strike="noStrike" baseline="0">
              <a:solidFill>
                <a:srgbClr val="000000"/>
              </a:solidFill>
              <a:latin typeface="Tahoma"/>
              <a:cs typeface="Tahoma"/>
            </a:rPr>
            <a:t>OR </a:t>
          </a:r>
          <a:r>
            <a:rPr lang="en-AU" sz="800" b="0" i="0" u="none" strike="noStrike" baseline="0">
              <a:solidFill>
                <a:srgbClr val="000000"/>
              </a:solidFill>
              <a:latin typeface="Tahoma"/>
              <a:cs typeface="Tahoma"/>
            </a:rPr>
            <a:t>is catered for using the flag approach </a:t>
          </a:r>
          <a:r>
            <a:rPr lang="en-AU" sz="800" b="1" i="0" u="none" strike="noStrike" baseline="0">
              <a:solidFill>
                <a:srgbClr val="000000"/>
              </a:solidFill>
              <a:latin typeface="Tahoma"/>
              <a:cs typeface="Tahoma"/>
            </a:rPr>
            <a:t>(Range_1 = X) + (Range_2 = Y)</a:t>
          </a:r>
          <a:r>
            <a:rPr lang="en-AU" sz="800" b="0" i="0" u="none" strike="noStrike" baseline="0">
              <a:solidFill>
                <a:srgbClr val="000000"/>
              </a:solidFill>
              <a:latin typeface="Tahoma"/>
              <a:cs typeface="Tahoma"/>
            </a:rPr>
            <a:t>.</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Again, the third argument specifies what to return if the filter is empty in array format.</a:t>
          </a:r>
        </a:p>
      </xdr:txBody>
    </xdr:sp>
    <xdr:clientData/>
  </xdr:twoCellAnchor>
  <xdr:twoCellAnchor>
    <xdr:from>
      <xdr:col>6</xdr:col>
      <xdr:colOff>0</xdr:colOff>
      <xdr:row>102</xdr:row>
      <xdr:rowOff>171449</xdr:rowOff>
    </xdr:from>
    <xdr:to>
      <xdr:col>9</xdr:col>
      <xdr:colOff>600076</xdr:colOff>
      <xdr:row>107</xdr:row>
      <xdr:rowOff>142874</xdr:rowOff>
    </xdr:to>
    <xdr:sp macro="" textlink="">
      <xdr:nvSpPr>
        <xdr:cNvPr id="12" name="Line 3">
          <a:extLst>
            <a:ext uri="{FF2B5EF4-FFF2-40B4-BE49-F238E27FC236}">
              <a16:creationId xmlns:a16="http://schemas.microsoft.com/office/drawing/2014/main" id="{180346DF-BBC8-4719-ABE3-A1FFE9991885}"/>
            </a:ext>
          </a:extLst>
        </xdr:cNvPr>
        <xdr:cNvSpPr>
          <a:spLocks noChangeShapeType="1"/>
        </xdr:cNvSpPr>
      </xdr:nvSpPr>
      <xdr:spPr bwMode="auto">
        <a:xfrm flipH="1">
          <a:off x="1847850" y="16487774"/>
          <a:ext cx="2428876"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31</xdr:row>
      <xdr:rowOff>0</xdr:rowOff>
    </xdr:from>
    <xdr:to>
      <xdr:col>16</xdr:col>
      <xdr:colOff>104775</xdr:colOff>
      <xdr:row>36</xdr:row>
      <xdr:rowOff>0</xdr:rowOff>
    </xdr:to>
    <xdr:sp macro="" textlink="">
      <xdr:nvSpPr>
        <xdr:cNvPr id="2" name="Text Box 2">
          <a:extLst>
            <a:ext uri="{FF2B5EF4-FFF2-40B4-BE49-F238E27FC236}">
              <a16:creationId xmlns:a16="http://schemas.microsoft.com/office/drawing/2014/main" id="{65898363-2BB0-495F-A1FD-05506EDA996C}"/>
            </a:ext>
          </a:extLst>
        </xdr:cNvPr>
        <xdr:cNvSpPr txBox="1">
          <a:spLocks noChangeArrowheads="1"/>
        </xdr:cNvSpPr>
      </xdr:nvSpPr>
      <xdr:spPr bwMode="auto">
        <a:xfrm>
          <a:off x="6096000" y="50958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is a function people have wanted for years, and have resorted to Uer Defined Functions, PivotTables or Advanced Filters instead.  Not any more.  This highlights all of the unique entries in each column - in order of occurrence (i.e. it does not sort them).</a:t>
          </a:r>
          <a:endParaRPr lang="en-AU" sz="800" b="1" i="0" u="none" strike="noStrike" baseline="0">
            <a:solidFill>
              <a:srgbClr val="000000"/>
            </a:solidFill>
            <a:latin typeface="Tahoma"/>
            <a:cs typeface="Tahoma"/>
          </a:endParaRPr>
        </a:p>
      </xdr:txBody>
    </xdr:sp>
    <xdr:clientData/>
  </xdr:twoCellAnchor>
  <xdr:twoCellAnchor editAs="oneCell">
    <xdr:from>
      <xdr:col>11</xdr:col>
      <xdr:colOff>0</xdr:colOff>
      <xdr:row>62</xdr:row>
      <xdr:rowOff>19050</xdr:rowOff>
    </xdr:from>
    <xdr:to>
      <xdr:col>14</xdr:col>
      <xdr:colOff>571500</xdr:colOff>
      <xdr:row>70</xdr:row>
      <xdr:rowOff>66676</xdr:rowOff>
    </xdr:to>
    <xdr:sp macro="" textlink="">
      <xdr:nvSpPr>
        <xdr:cNvPr id="3" name="Text Box 2">
          <a:extLst>
            <a:ext uri="{FF2B5EF4-FFF2-40B4-BE49-F238E27FC236}">
              <a16:creationId xmlns:a16="http://schemas.microsoft.com/office/drawing/2014/main" id="{2A41237F-4277-4DA6-8F0F-E9DE419A2AF6}"/>
            </a:ext>
          </a:extLst>
        </xdr:cNvPr>
        <xdr:cNvSpPr txBox="1">
          <a:spLocks noChangeArrowheads="1"/>
        </xdr:cNvSpPr>
      </xdr:nvSpPr>
      <xdr:spPr bwMode="auto">
        <a:xfrm>
          <a:off x="5343525" y="9239250"/>
          <a:ext cx="2819400" cy="1266826"/>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was controversial though.  Most Excel users want a list of all items in a column / row with no repetition, but in database management, often you want the list of entries that occur once and only once.</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The </a:t>
          </a: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formula on the left (cell </a:t>
          </a:r>
          <a:r>
            <a:rPr lang="en-AU" sz="800" b="1" i="0" u="none" strike="noStrike" baseline="0">
              <a:solidFill>
                <a:srgbClr val="000000"/>
              </a:solidFill>
              <a:latin typeface="Tahoma"/>
              <a:cs typeface="Tahoma"/>
            </a:rPr>
            <a:t>L51</a:t>
          </a:r>
          <a:r>
            <a:rPr lang="en-AU" sz="800" b="0" i="0" u="none" strike="noStrike" baseline="0">
              <a:solidFill>
                <a:srgbClr val="000000"/>
              </a:solidFill>
              <a:latin typeface="Tahoma"/>
              <a:cs typeface="Tahoma"/>
            </a:rPr>
            <a:t>) details the salespeople who only have one allocation; the formula on the right (cell </a:t>
          </a:r>
          <a:r>
            <a:rPr lang="en-AU" sz="800" b="1" i="0" u="none" strike="noStrike" baseline="0">
              <a:solidFill>
                <a:srgbClr val="000000"/>
              </a:solidFill>
              <a:latin typeface="Tahoma"/>
              <a:cs typeface="Tahoma"/>
            </a:rPr>
            <a:t>N51</a:t>
          </a:r>
          <a:r>
            <a:rPr lang="en-AU" sz="800" b="0" i="0" u="none" strike="noStrike" baseline="0">
              <a:solidFill>
                <a:srgbClr val="000000"/>
              </a:solidFill>
              <a:latin typeface="Tahoma"/>
              <a:cs typeface="Tahoma"/>
            </a:rPr>
            <a:t>) details the complete list of managers - sorted alphabetically for good measure!</a:t>
          </a:r>
          <a:endParaRPr lang="en-AU" sz="800" b="1" i="0" u="none" strike="noStrike" baseline="0">
            <a:solidFill>
              <a:srgbClr val="000000"/>
            </a:solidFill>
            <a:latin typeface="Tahoma"/>
            <a:cs typeface="Tahoma"/>
          </a:endParaRPr>
        </a:p>
      </xdr:txBody>
    </xdr:sp>
    <xdr:clientData/>
  </xdr:twoCellAnchor>
  <xdr:twoCellAnchor>
    <xdr:from>
      <xdr:col>12</xdr:col>
      <xdr:colOff>9525</xdr:colOff>
      <xdr:row>56</xdr:row>
      <xdr:rowOff>19050</xdr:rowOff>
    </xdr:from>
    <xdr:to>
      <xdr:col>12</xdr:col>
      <xdr:colOff>542925</xdr:colOff>
      <xdr:row>62</xdr:row>
      <xdr:rowOff>19049</xdr:rowOff>
    </xdr:to>
    <xdr:sp macro="" textlink="">
      <xdr:nvSpPr>
        <xdr:cNvPr id="4" name="Line 3">
          <a:extLst>
            <a:ext uri="{FF2B5EF4-FFF2-40B4-BE49-F238E27FC236}">
              <a16:creationId xmlns:a16="http://schemas.microsoft.com/office/drawing/2014/main" id="{A910B70C-C8D2-4BB7-B98A-8E90EC4A458E}"/>
            </a:ext>
          </a:extLst>
        </xdr:cNvPr>
        <xdr:cNvSpPr>
          <a:spLocks noChangeShapeType="1"/>
        </xdr:cNvSpPr>
      </xdr:nvSpPr>
      <xdr:spPr bwMode="auto">
        <a:xfrm flipH="1" flipV="1">
          <a:off x="6105525" y="8324850"/>
          <a:ext cx="533400" cy="9143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552450</xdr:colOff>
      <xdr:row>56</xdr:row>
      <xdr:rowOff>28575</xdr:rowOff>
    </xdr:from>
    <xdr:to>
      <xdr:col>12</xdr:col>
      <xdr:colOff>742949</xdr:colOff>
      <xdr:row>62</xdr:row>
      <xdr:rowOff>9525</xdr:rowOff>
    </xdr:to>
    <xdr:sp macro="" textlink="">
      <xdr:nvSpPr>
        <xdr:cNvPr id="5" name="Line 3">
          <a:extLst>
            <a:ext uri="{FF2B5EF4-FFF2-40B4-BE49-F238E27FC236}">
              <a16:creationId xmlns:a16="http://schemas.microsoft.com/office/drawing/2014/main" id="{58B27C39-A7C4-4BDE-9E2F-FF8EE7D74312}"/>
            </a:ext>
          </a:extLst>
        </xdr:cNvPr>
        <xdr:cNvSpPr>
          <a:spLocks noChangeShapeType="1"/>
        </xdr:cNvSpPr>
      </xdr:nvSpPr>
      <xdr:spPr bwMode="auto">
        <a:xfrm flipV="1">
          <a:off x="6648450" y="8334375"/>
          <a:ext cx="190499" cy="895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0</xdr:colOff>
      <xdr:row>102</xdr:row>
      <xdr:rowOff>0</xdr:rowOff>
    </xdr:from>
    <xdr:to>
      <xdr:col>18</xdr:col>
      <xdr:colOff>381000</xdr:colOff>
      <xdr:row>105</xdr:row>
      <xdr:rowOff>38100</xdr:rowOff>
    </xdr:to>
    <xdr:sp macro="" textlink="">
      <xdr:nvSpPr>
        <xdr:cNvPr id="6" name="Text Box 2">
          <a:extLst>
            <a:ext uri="{FF2B5EF4-FFF2-40B4-BE49-F238E27FC236}">
              <a16:creationId xmlns:a16="http://schemas.microsoft.com/office/drawing/2014/main" id="{32BC57A4-8BC2-4605-A114-ABE9293C282C}"/>
            </a:ext>
          </a:extLst>
        </xdr:cNvPr>
        <xdr:cNvSpPr txBox="1">
          <a:spLocks noChangeArrowheads="1"/>
        </xdr:cNvSpPr>
      </xdr:nvSpPr>
      <xdr:spPr bwMode="auto">
        <a:xfrm>
          <a:off x="7591425" y="15478125"/>
          <a:ext cx="2819400" cy="5334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just love that data validated lists of dynamic length are so simple using formula cell of the spilled range combined with '#', e.g. </a:t>
          </a:r>
          <a:r>
            <a:rPr lang="en-AU" sz="800" b="1" i="0" u="none" strike="noStrike" baseline="0">
              <a:solidFill>
                <a:srgbClr val="000000"/>
              </a:solidFill>
              <a:latin typeface="Tahoma"/>
              <a:cs typeface="Tahoma"/>
            </a:rPr>
            <a:t>=$L$89#</a:t>
          </a:r>
          <a:r>
            <a:rPr lang="en-AU" sz="800" b="0" i="0" u="none" strike="noStrike" baseline="0">
              <a:solidFill>
                <a:srgbClr val="000000"/>
              </a:solidFill>
              <a:latin typeface="Tahoma"/>
              <a:cs typeface="Tahoma"/>
            </a:rPr>
            <a:t>.  Brilliant.</a:t>
          </a:r>
        </a:p>
      </xdr:txBody>
    </xdr:sp>
    <xdr:clientData/>
  </xdr:twoCellAnchor>
  <xdr:twoCellAnchor>
    <xdr:from>
      <xdr:col>13</xdr:col>
      <xdr:colOff>19049</xdr:colOff>
      <xdr:row>103</xdr:row>
      <xdr:rowOff>66674</xdr:rowOff>
    </xdr:from>
    <xdr:to>
      <xdr:col>13</xdr:col>
      <xdr:colOff>742948</xdr:colOff>
      <xdr:row>104</xdr:row>
      <xdr:rowOff>57150</xdr:rowOff>
    </xdr:to>
    <xdr:sp macro="" textlink="">
      <xdr:nvSpPr>
        <xdr:cNvPr id="7" name="Line 3">
          <a:extLst>
            <a:ext uri="{FF2B5EF4-FFF2-40B4-BE49-F238E27FC236}">
              <a16:creationId xmlns:a16="http://schemas.microsoft.com/office/drawing/2014/main" id="{3FAC6B0D-FAC4-475A-80F7-A2F1B070D5D4}"/>
            </a:ext>
          </a:extLst>
        </xdr:cNvPr>
        <xdr:cNvSpPr>
          <a:spLocks noChangeShapeType="1"/>
        </xdr:cNvSpPr>
      </xdr:nvSpPr>
      <xdr:spPr bwMode="auto">
        <a:xfrm flipH="1">
          <a:off x="6867524" y="15735299"/>
          <a:ext cx="723899" cy="1428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103</xdr:row>
      <xdr:rowOff>76199</xdr:rowOff>
    </xdr:from>
    <xdr:to>
      <xdr:col>13</xdr:col>
      <xdr:colOff>742949</xdr:colOff>
      <xdr:row>105</xdr:row>
      <xdr:rowOff>85724</xdr:rowOff>
    </xdr:to>
    <xdr:sp macro="" textlink="">
      <xdr:nvSpPr>
        <xdr:cNvPr id="8" name="Line 3">
          <a:extLst>
            <a:ext uri="{FF2B5EF4-FFF2-40B4-BE49-F238E27FC236}">
              <a16:creationId xmlns:a16="http://schemas.microsoft.com/office/drawing/2014/main" id="{C09BC0EB-082B-4BF0-9EE0-FF0A67E23B18}"/>
            </a:ext>
          </a:extLst>
        </xdr:cNvPr>
        <xdr:cNvSpPr>
          <a:spLocks noChangeShapeType="1"/>
        </xdr:cNvSpPr>
      </xdr:nvSpPr>
      <xdr:spPr bwMode="auto">
        <a:xfrm flipH="1">
          <a:off x="6858000" y="15744824"/>
          <a:ext cx="733424"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142875</xdr:colOff>
      <xdr:row>110</xdr:row>
      <xdr:rowOff>142875</xdr:rowOff>
    </xdr:from>
    <xdr:to>
      <xdr:col>18</xdr:col>
      <xdr:colOff>409575</xdr:colOff>
      <xdr:row>112</xdr:row>
      <xdr:rowOff>104775</xdr:rowOff>
    </xdr:to>
    <xdr:sp macro="" textlink="">
      <xdr:nvSpPr>
        <xdr:cNvPr id="9" name="Text Box 2">
          <a:extLst>
            <a:ext uri="{FF2B5EF4-FFF2-40B4-BE49-F238E27FC236}">
              <a16:creationId xmlns:a16="http://schemas.microsoft.com/office/drawing/2014/main" id="{DF95149C-7F50-4AC7-AD54-7B8DD5CABD85}"/>
            </a:ext>
          </a:extLst>
        </xdr:cNvPr>
        <xdr:cNvSpPr txBox="1">
          <a:spLocks noChangeArrowheads="1"/>
        </xdr:cNvSpPr>
      </xdr:nvSpPr>
      <xdr:spPr bwMode="auto">
        <a:xfrm>
          <a:off x="8343900" y="16878300"/>
          <a:ext cx="20955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Told you it was a comprehensive example!</a:t>
          </a:r>
        </a:p>
      </xdr:txBody>
    </xdr:sp>
    <xdr:clientData/>
  </xdr:twoCellAnchor>
  <xdr:twoCellAnchor editAs="oneCell">
    <xdr:from>
      <xdr:col>13</xdr:col>
      <xdr:colOff>361950</xdr:colOff>
      <xdr:row>44</xdr:row>
      <xdr:rowOff>38100</xdr:rowOff>
    </xdr:from>
    <xdr:to>
      <xdr:col>18</xdr:col>
      <xdr:colOff>0</xdr:colOff>
      <xdr:row>46</xdr:row>
      <xdr:rowOff>0</xdr:rowOff>
    </xdr:to>
    <xdr:sp macro="" textlink="">
      <xdr:nvSpPr>
        <xdr:cNvPr id="10" name="Text Box 2">
          <a:extLst>
            <a:ext uri="{FF2B5EF4-FFF2-40B4-BE49-F238E27FC236}">
              <a16:creationId xmlns:a16="http://schemas.microsoft.com/office/drawing/2014/main" id="{C1B6DE27-5393-43F0-AA93-D566B01BD3CB}"/>
            </a:ext>
          </a:extLst>
        </xdr:cNvPr>
        <xdr:cNvSpPr txBox="1">
          <a:spLocks noChangeArrowheads="1"/>
        </xdr:cNvSpPr>
      </xdr:nvSpPr>
      <xdr:spPr bwMode="auto">
        <a:xfrm>
          <a:off x="7210425" y="7115175"/>
          <a:ext cx="2819400" cy="266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UNIQUE</a:t>
          </a:r>
          <a:r>
            <a:rPr lang="en-AU" sz="800" b="0" i="0" u="none" strike="noStrike" baseline="0">
              <a:solidFill>
                <a:srgbClr val="000000"/>
              </a:solidFill>
              <a:latin typeface="Tahoma"/>
              <a:cs typeface="Tahoma"/>
            </a:rPr>
            <a:t> records across two columns are just as simple!</a:t>
          </a:r>
          <a:endParaRPr lang="en-AU" sz="800" b="1" i="0" u="none" strike="noStrike" baseline="0">
            <a:solidFill>
              <a:srgbClr val="000000"/>
            </a:solidFill>
            <a:latin typeface="Tahoma"/>
            <a:cs typeface="Tahom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285750</xdr:colOff>
      <xdr:row>15</xdr:row>
      <xdr:rowOff>0</xdr:rowOff>
    </xdr:to>
    <xdr:sp macro="" textlink="">
      <xdr:nvSpPr>
        <xdr:cNvPr id="2" name="Text Box 2">
          <a:extLst>
            <a:ext uri="{FF2B5EF4-FFF2-40B4-BE49-F238E27FC236}">
              <a16:creationId xmlns:a16="http://schemas.microsoft.com/office/drawing/2014/main" id="{AFCAA6E4-9572-4014-9623-423BE14D1897}"/>
            </a:ext>
          </a:extLst>
        </xdr:cNvPr>
        <xdr:cNvSpPr txBox="1">
          <a:spLocks noChangeArrowheads="1"/>
        </xdr:cNvSpPr>
      </xdr:nvSpPr>
      <xdr:spPr bwMode="auto">
        <a:xfrm>
          <a:off x="4895850" y="1895475"/>
          <a:ext cx="2819400" cy="7620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generates an array of sequential numbers in a grid of a specified number of rows and columns.  The numbers increase from the start amount by the step specified, progressing horizontally across the row and then recommence along the next row.</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18</xdr:row>
      <xdr:rowOff>142874</xdr:rowOff>
    </xdr:to>
    <xdr:sp macro="" textlink="">
      <xdr:nvSpPr>
        <xdr:cNvPr id="3" name="Line 3">
          <a:extLst>
            <a:ext uri="{FF2B5EF4-FFF2-40B4-BE49-F238E27FC236}">
              <a16:creationId xmlns:a16="http://schemas.microsoft.com/office/drawing/2014/main" id="{F56DA825-83E2-4AEC-99E6-BBDF6D7B7AD3}"/>
            </a:ext>
          </a:extLst>
        </xdr:cNvPr>
        <xdr:cNvSpPr>
          <a:spLocks noChangeShapeType="1"/>
        </xdr:cNvSpPr>
      </xdr:nvSpPr>
      <xdr:spPr bwMode="auto">
        <a:xfrm flipH="1">
          <a:off x="1866900" y="2295524"/>
          <a:ext cx="30384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495300</xdr:colOff>
      <xdr:row>34</xdr:row>
      <xdr:rowOff>0</xdr:rowOff>
    </xdr:from>
    <xdr:to>
      <xdr:col>21</xdr:col>
      <xdr:colOff>581025</xdr:colOff>
      <xdr:row>37</xdr:row>
      <xdr:rowOff>0</xdr:rowOff>
    </xdr:to>
    <xdr:sp macro="" textlink="">
      <xdr:nvSpPr>
        <xdr:cNvPr id="4" name="Text Box 2">
          <a:extLst>
            <a:ext uri="{FF2B5EF4-FFF2-40B4-BE49-F238E27FC236}">
              <a16:creationId xmlns:a16="http://schemas.microsoft.com/office/drawing/2014/main" id="{ED658F00-0953-445E-BF7E-F1A2F2B0C082}"/>
            </a:ext>
          </a:extLst>
        </xdr:cNvPr>
        <xdr:cNvSpPr txBox="1">
          <a:spLocks noChangeArrowheads="1"/>
        </xdr:cNvSpPr>
      </xdr:nvSpPr>
      <xdr:spPr bwMode="auto">
        <a:xfrm>
          <a:off x="7886700" y="5715000"/>
          <a:ext cx="2819400" cy="4953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Maybe not an award-winning example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but when you are </a:t>
          </a:r>
          <a:r>
            <a:rPr lang="en-AU" sz="800" b="1" i="0" u="none" strike="noStrike" baseline="0">
              <a:solidFill>
                <a:srgbClr val="000000"/>
              </a:solidFill>
              <a:latin typeface="Tahoma"/>
              <a:cs typeface="Tahoma"/>
            </a:rPr>
            <a:t>ROMAN </a:t>
          </a:r>
          <a:r>
            <a:rPr lang="en-AU" sz="800" b="0" i="0" u="none" strike="noStrike" baseline="0">
              <a:solidFill>
                <a:srgbClr val="000000"/>
              </a:solidFill>
              <a:latin typeface="Tahoma"/>
              <a:cs typeface="Tahoma"/>
            </a:rPr>
            <a:t>around for examples, you find inspiration in the strngest of places...</a:t>
          </a:r>
        </a:p>
      </xdr:txBody>
    </xdr:sp>
    <xdr:clientData/>
  </xdr:twoCellAnchor>
  <xdr:twoCellAnchor>
    <xdr:from>
      <xdr:col>6</xdr:col>
      <xdr:colOff>19050</xdr:colOff>
      <xdr:row>35</xdr:row>
      <xdr:rowOff>104775</xdr:rowOff>
    </xdr:from>
    <xdr:to>
      <xdr:col>15</xdr:col>
      <xdr:colOff>495300</xdr:colOff>
      <xdr:row>37</xdr:row>
      <xdr:rowOff>0</xdr:rowOff>
    </xdr:to>
    <xdr:sp macro="" textlink="">
      <xdr:nvSpPr>
        <xdr:cNvPr id="5" name="Line 3">
          <a:extLst>
            <a:ext uri="{FF2B5EF4-FFF2-40B4-BE49-F238E27FC236}">
              <a16:creationId xmlns:a16="http://schemas.microsoft.com/office/drawing/2014/main" id="{C05FF344-CB0C-4E6C-BE88-95FE6304EFBE}"/>
            </a:ext>
          </a:extLst>
        </xdr:cNvPr>
        <xdr:cNvSpPr>
          <a:spLocks noChangeShapeType="1"/>
        </xdr:cNvSpPr>
      </xdr:nvSpPr>
      <xdr:spPr bwMode="auto">
        <a:xfrm flipH="1">
          <a:off x="1866900" y="5972175"/>
          <a:ext cx="60198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0</xdr:colOff>
      <xdr:row>51</xdr:row>
      <xdr:rowOff>121269</xdr:rowOff>
    </xdr:from>
    <xdr:to>
      <xdr:col>21</xdr:col>
      <xdr:colOff>695325</xdr:colOff>
      <xdr:row>58</xdr:row>
      <xdr:rowOff>0</xdr:rowOff>
    </xdr:to>
    <xdr:sp macro="" textlink="">
      <xdr:nvSpPr>
        <xdr:cNvPr id="6" name="Text Box 2">
          <a:extLst>
            <a:ext uri="{FF2B5EF4-FFF2-40B4-BE49-F238E27FC236}">
              <a16:creationId xmlns:a16="http://schemas.microsoft.com/office/drawing/2014/main" id="{A92B457C-5003-4D79-A836-5568081C5E5C}"/>
            </a:ext>
          </a:extLst>
        </xdr:cNvPr>
        <xdr:cNvSpPr txBox="1">
          <a:spLocks noChangeArrowheads="1"/>
        </xdr:cNvSpPr>
      </xdr:nvSpPr>
      <xdr:spPr bwMode="auto">
        <a:xfrm>
          <a:off x="8001000" y="8531844"/>
          <a:ext cx="2819400" cy="1040781"/>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illustration perhaps shows how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is more useful than you might first think.  Not only can it be used to aggregate monthly interest payments in one cell (rather than have to calculate them explicitly), it also was used to generate the row and column header numbers.  Check out the use of </a:t>
          </a:r>
          <a:r>
            <a:rPr lang="en-AU" sz="800" b="1" i="0" u="none" strike="noStrike" baseline="0">
              <a:solidFill>
                <a:srgbClr val="000000"/>
              </a:solidFill>
              <a:latin typeface="Tahoma"/>
              <a:cs typeface="Tahoma"/>
            </a:rPr>
            <a:t>TRANSPOSE </a:t>
          </a:r>
          <a:r>
            <a:rPr lang="en-AU" sz="800" b="0" i="0" u="sng" strike="noStrike" baseline="0">
              <a:solidFill>
                <a:srgbClr val="000000"/>
              </a:solidFill>
              <a:latin typeface="Tahoma"/>
              <a:cs typeface="Tahoma"/>
            </a:rPr>
            <a:t>without</a:t>
          </a:r>
          <a:r>
            <a:rPr lang="en-AU" sz="800" b="0" i="0" u="none" strike="noStrike" baseline="0">
              <a:solidFill>
                <a:srgbClr val="000000"/>
              </a:solidFill>
              <a:latin typeface="Tahoma"/>
              <a:cs typeface="Tahoma"/>
            </a:rPr>
            <a:t> </a:t>
          </a:r>
          <a:r>
            <a:rPr lang="en-AU" sz="800" b="1" i="0" u="none" strike="noStrike" baseline="0">
              <a:solidFill>
                <a:srgbClr val="000000"/>
              </a:solidFill>
              <a:latin typeface="Tahoma"/>
              <a:cs typeface="Tahoma"/>
            </a:rPr>
            <a:t>CTRL + SHIFT + ENTER</a:t>
          </a:r>
          <a:r>
            <a:rPr lang="en-AU" sz="800" b="0" i="0" u="none" strike="noStrike" baseline="0">
              <a:solidFill>
                <a:srgbClr val="000000"/>
              </a:solidFill>
              <a:latin typeface="Tahoma"/>
              <a:cs typeface="Tahoma"/>
            </a:rPr>
            <a:t>!!</a:t>
          </a:r>
        </a:p>
      </xdr:txBody>
    </xdr:sp>
    <xdr:clientData/>
  </xdr:twoCellAnchor>
  <xdr:twoCellAnchor editAs="oneCell">
    <xdr:from>
      <xdr:col>14</xdr:col>
      <xdr:colOff>0</xdr:colOff>
      <xdr:row>77</xdr:row>
      <xdr:rowOff>1</xdr:rowOff>
    </xdr:from>
    <xdr:to>
      <xdr:col>19</xdr:col>
      <xdr:colOff>295275</xdr:colOff>
      <xdr:row>80</xdr:row>
      <xdr:rowOff>133351</xdr:rowOff>
    </xdr:to>
    <xdr:sp macro="" textlink="">
      <xdr:nvSpPr>
        <xdr:cNvPr id="7" name="Text Box 2">
          <a:extLst>
            <a:ext uri="{FF2B5EF4-FFF2-40B4-BE49-F238E27FC236}">
              <a16:creationId xmlns:a16="http://schemas.microsoft.com/office/drawing/2014/main" id="{2B080B35-F605-4119-801E-EA1AE296117D}"/>
            </a:ext>
          </a:extLst>
        </xdr:cNvPr>
        <xdr:cNvSpPr txBox="1">
          <a:spLocks noChangeArrowheads="1"/>
        </xdr:cNvSpPr>
      </xdr:nvSpPr>
      <xdr:spPr bwMode="auto">
        <a:xfrm>
          <a:off x="7086600" y="12630151"/>
          <a:ext cx="2819400" cy="6286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Some conditional formatting, the odd </a:t>
          </a:r>
          <a:r>
            <a:rPr lang="en-AU" sz="800" b="1" i="0" u="none" strike="noStrike" baseline="0">
              <a:solidFill>
                <a:srgbClr val="000000"/>
              </a:solidFill>
              <a:latin typeface="Tahoma"/>
              <a:cs typeface="Tahoma"/>
            </a:rPr>
            <a:t>DATE</a:t>
          </a:r>
          <a:r>
            <a:rPr lang="en-AU" sz="800" b="0" i="0" u="none" strike="noStrike" baseline="0">
              <a:solidFill>
                <a:srgbClr val="000000"/>
              </a:solidFill>
              <a:latin typeface="Tahoma"/>
              <a:cs typeface="Tahoma"/>
            </a:rPr>
            <a:t> and </a:t>
          </a:r>
          <a:r>
            <a:rPr lang="en-AU" sz="800" b="1" i="0" u="none" strike="noStrike" baseline="0">
              <a:solidFill>
                <a:srgbClr val="000000"/>
              </a:solidFill>
              <a:latin typeface="Tahoma"/>
              <a:cs typeface="Tahoma"/>
            </a:rPr>
            <a:t>WEEKDAY </a:t>
          </a:r>
          <a:r>
            <a:rPr lang="en-AU" sz="800" b="0" i="0" u="none" strike="noStrike" baseline="0">
              <a:solidFill>
                <a:srgbClr val="000000"/>
              </a:solidFill>
              <a:latin typeface="Tahoma"/>
              <a:cs typeface="Tahoma"/>
            </a:rPr>
            <a:t>function here and there, with a healthy sprinkling of </a:t>
          </a:r>
          <a:r>
            <a:rPr lang="en-AU" sz="800" b="1" i="0" u="none" strike="noStrike" baseline="0">
              <a:solidFill>
                <a:srgbClr val="000000"/>
              </a:solidFill>
              <a:latin typeface="Tahoma"/>
              <a:cs typeface="Tahoma"/>
            </a:rPr>
            <a:t>SEQUENCE</a:t>
          </a:r>
          <a:r>
            <a:rPr lang="en-AU" sz="800" b="0" i="0" u="none" strike="noStrike" baseline="0">
              <a:solidFill>
                <a:srgbClr val="000000"/>
              </a:solidFill>
              <a:latin typeface="Tahoma"/>
              <a:cs typeface="Tahoma"/>
            </a:rPr>
            <a:t> and you have a versatile calendar without an array formula in sight...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10</xdr:row>
      <xdr:rowOff>0</xdr:rowOff>
    </xdr:from>
    <xdr:to>
      <xdr:col>15</xdr:col>
      <xdr:colOff>381000</xdr:colOff>
      <xdr:row>12</xdr:row>
      <xdr:rowOff>95250</xdr:rowOff>
    </xdr:to>
    <xdr:sp macro="" textlink="">
      <xdr:nvSpPr>
        <xdr:cNvPr id="2" name="Text Box 2">
          <a:extLst>
            <a:ext uri="{FF2B5EF4-FFF2-40B4-BE49-F238E27FC236}">
              <a16:creationId xmlns:a16="http://schemas.microsoft.com/office/drawing/2014/main" id="{DDCCB7D5-0A08-4589-94DB-EEA23CC0AECB}"/>
            </a:ext>
          </a:extLst>
        </xdr:cNvPr>
        <xdr:cNvSpPr txBox="1">
          <a:spLocks noChangeArrowheads="1"/>
        </xdr:cNvSpPr>
      </xdr:nvSpPr>
      <xdr:spPr bwMode="auto">
        <a:xfrm>
          <a:off x="4895850" y="1895475"/>
          <a:ext cx="2819400" cy="400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1" i="0" u="none" strike="noStrike" baseline="0">
              <a:solidFill>
                <a:srgbClr val="000000"/>
              </a:solidFill>
              <a:latin typeface="Tahoma"/>
              <a:cs typeface="Tahoma"/>
            </a:rPr>
            <a:t>RANDARRAY</a:t>
          </a:r>
          <a:r>
            <a:rPr lang="en-AU" sz="800" b="0" i="0" u="none" strike="noStrike" baseline="0">
              <a:solidFill>
                <a:srgbClr val="000000"/>
              </a:solidFill>
              <a:latin typeface="Tahoma"/>
              <a:cs typeface="Tahoma"/>
            </a:rPr>
            <a:t> generates an array of random numbers in a grid of a specified number of rows and columns.  </a:t>
          </a:r>
          <a:endParaRPr lang="en-AU" sz="800" b="1" i="0" u="none" strike="noStrike" baseline="0">
            <a:solidFill>
              <a:srgbClr val="000000"/>
            </a:solidFill>
            <a:latin typeface="Tahoma"/>
            <a:cs typeface="Tahoma"/>
          </a:endParaRPr>
        </a:p>
      </xdr:txBody>
    </xdr:sp>
    <xdr:clientData/>
  </xdr:twoCellAnchor>
  <xdr:twoCellAnchor>
    <xdr:from>
      <xdr:col>6</xdr:col>
      <xdr:colOff>19050</xdr:colOff>
      <xdr:row>12</xdr:row>
      <xdr:rowOff>95249</xdr:rowOff>
    </xdr:from>
    <xdr:to>
      <xdr:col>11</xdr:col>
      <xdr:colOff>9524</xdr:colOff>
      <xdr:row>16</xdr:row>
      <xdr:rowOff>142874</xdr:rowOff>
    </xdr:to>
    <xdr:sp macro="" textlink="">
      <xdr:nvSpPr>
        <xdr:cNvPr id="3" name="Line 3">
          <a:extLst>
            <a:ext uri="{FF2B5EF4-FFF2-40B4-BE49-F238E27FC236}">
              <a16:creationId xmlns:a16="http://schemas.microsoft.com/office/drawing/2014/main" id="{C7D71B75-0EB5-470E-88C4-7DB60D56C5FB}"/>
            </a:ext>
          </a:extLst>
        </xdr:cNvPr>
        <xdr:cNvSpPr>
          <a:spLocks noChangeShapeType="1"/>
        </xdr:cNvSpPr>
      </xdr:nvSpPr>
      <xdr:spPr bwMode="auto">
        <a:xfrm flipH="1">
          <a:off x="1866900" y="2295524"/>
          <a:ext cx="3305174" cy="1000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0</xdr:colOff>
      <xdr:row>33</xdr:row>
      <xdr:rowOff>190499</xdr:rowOff>
    </xdr:from>
    <xdr:ext cx="2819400" cy="504825"/>
    <xdr:sp macro="" textlink="">
      <xdr:nvSpPr>
        <xdr:cNvPr id="4" name="Text Box 2">
          <a:extLst>
            <a:ext uri="{FF2B5EF4-FFF2-40B4-BE49-F238E27FC236}">
              <a16:creationId xmlns:a16="http://schemas.microsoft.com/office/drawing/2014/main" id="{CD8DAEA4-02A5-463D-BA86-D5692E6BC026}"/>
            </a:ext>
          </a:extLst>
        </xdr:cNvPr>
        <xdr:cNvSpPr txBox="1">
          <a:spLocks noChangeArrowheads="1"/>
        </xdr:cNvSpPr>
      </xdr:nvSpPr>
      <xdr:spPr bwMode="auto">
        <a:xfrm>
          <a:off x="4895850" y="5753099"/>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You have to be careful with </a:t>
          </a:r>
          <a:r>
            <a:rPr lang="en-AU" sz="800" b="1" i="0" u="none" strike="noStrike" baseline="0">
              <a:solidFill>
                <a:srgbClr val="000000"/>
              </a:solidFill>
              <a:latin typeface="Tahoma"/>
              <a:cs typeface="Tahoma"/>
            </a:rPr>
            <a:t>RANDBETWEEN</a:t>
          </a:r>
          <a:r>
            <a:rPr lang="en-AU" sz="800" b="0" i="0" u="none" strike="noStrike" baseline="0">
              <a:solidFill>
                <a:srgbClr val="000000"/>
              </a:solidFill>
              <a:latin typeface="Tahoma"/>
              <a:cs typeface="Tahoma"/>
            </a:rPr>
            <a:t> - for all numbers to be equally likely, </a:t>
          </a:r>
          <a:r>
            <a:rPr lang="en-AU" sz="800" b="1" i="0" u="none" strike="noStrike" baseline="0">
              <a:solidFill>
                <a:srgbClr val="000000"/>
              </a:solidFill>
              <a:latin typeface="Tahoma"/>
              <a:cs typeface="Tahoma"/>
            </a:rPr>
            <a:t>ROUNDDOWN</a:t>
          </a:r>
          <a:r>
            <a:rPr lang="en-AU" sz="800" b="0" i="0" u="none" strike="noStrike" baseline="0">
              <a:solidFill>
                <a:srgbClr val="000000"/>
              </a:solidFill>
              <a:latin typeface="Tahoma"/>
              <a:cs typeface="Tahoma"/>
            </a:rPr>
            <a:t> is probably a good function to use...</a:t>
          </a:r>
          <a:endParaRPr lang="en-AU" sz="800" b="1" i="0" u="none" strike="noStrike" baseline="0">
            <a:solidFill>
              <a:srgbClr val="000000"/>
            </a:solidFill>
            <a:latin typeface="Tahoma"/>
            <a:cs typeface="Tahoma"/>
          </a:endParaRPr>
        </a:p>
      </xdr:txBody>
    </xdr:sp>
    <xdr:clientData/>
  </xdr:oneCellAnchor>
  <xdr:twoCellAnchor>
    <xdr:from>
      <xdr:col>6</xdr:col>
      <xdr:colOff>19050</xdr:colOff>
      <xdr:row>36</xdr:row>
      <xdr:rowOff>95249</xdr:rowOff>
    </xdr:from>
    <xdr:to>
      <xdr:col>11</xdr:col>
      <xdr:colOff>9524</xdr:colOff>
      <xdr:row>43</xdr:row>
      <xdr:rowOff>142874</xdr:rowOff>
    </xdr:to>
    <xdr:sp macro="" textlink="">
      <xdr:nvSpPr>
        <xdr:cNvPr id="5" name="Line 3">
          <a:extLst>
            <a:ext uri="{FF2B5EF4-FFF2-40B4-BE49-F238E27FC236}">
              <a16:creationId xmlns:a16="http://schemas.microsoft.com/office/drawing/2014/main" id="{05D52F5E-489B-4773-B247-DA80B504CC77}"/>
            </a:ext>
          </a:extLst>
        </xdr:cNvPr>
        <xdr:cNvSpPr>
          <a:spLocks noChangeShapeType="1"/>
        </xdr:cNvSpPr>
      </xdr:nvSpPr>
      <xdr:spPr bwMode="auto">
        <a:xfrm flipH="1">
          <a:off x="1866900" y="2295524"/>
          <a:ext cx="3038474"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0</xdr:colOff>
      <xdr:row>9</xdr:row>
      <xdr:rowOff>0</xdr:rowOff>
    </xdr:from>
    <xdr:ext cx="2819400" cy="504825"/>
    <xdr:sp macro="" textlink="">
      <xdr:nvSpPr>
        <xdr:cNvPr id="2" name="Text Box 2">
          <a:extLst>
            <a:ext uri="{FF2B5EF4-FFF2-40B4-BE49-F238E27FC236}">
              <a16:creationId xmlns:a16="http://schemas.microsoft.com/office/drawing/2014/main" id="{79FC31F6-5F0C-4BA6-B00E-1C0A992EAAC4}"/>
            </a:ext>
          </a:extLst>
        </xdr:cNvPr>
        <xdr:cNvSpPr txBox="1">
          <a:spLocks noChangeArrowheads="1"/>
        </xdr:cNvSpPr>
      </xdr:nvSpPr>
      <xdr:spPr bwMode="auto">
        <a:xfrm>
          <a:off x="6419850" y="1704975"/>
          <a:ext cx="2819400" cy="50482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Here is a "standard" Data Table example that shows how scenario analysis may be performed for two variables simultaneously.</a:t>
          </a:r>
          <a:endParaRPr lang="en-AU" sz="800" b="1" i="0" u="none" strike="noStrike" baseline="0">
            <a:solidFill>
              <a:srgbClr val="000000"/>
            </a:solidFill>
            <a:latin typeface="Tahoma"/>
            <a:cs typeface="Tahoma"/>
          </a:endParaRPr>
        </a:p>
      </xdr:txBody>
    </xdr:sp>
    <xdr:clientData/>
  </xdr:oneCellAnchor>
  <xdr:oneCellAnchor>
    <xdr:from>
      <xdr:col>13</xdr:col>
      <xdr:colOff>0</xdr:colOff>
      <xdr:row>33</xdr:row>
      <xdr:rowOff>200025</xdr:rowOff>
    </xdr:from>
    <xdr:ext cx="2819400" cy="781050"/>
    <xdr:sp macro="" textlink="">
      <xdr:nvSpPr>
        <xdr:cNvPr id="3" name="Text Box 2">
          <a:extLst>
            <a:ext uri="{FF2B5EF4-FFF2-40B4-BE49-F238E27FC236}">
              <a16:creationId xmlns:a16="http://schemas.microsoft.com/office/drawing/2014/main" id="{6C82FEDA-2F8D-4EE7-A0F0-09619C48654F}"/>
            </a:ext>
          </a:extLst>
        </xdr:cNvPr>
        <xdr:cNvSpPr txBox="1">
          <a:spLocks noChangeArrowheads="1"/>
        </xdr:cNvSpPr>
      </xdr:nvSpPr>
      <xdr:spPr bwMode="auto">
        <a:xfrm>
          <a:off x="6419850" y="5715000"/>
          <a:ext cx="2819400" cy="78105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approach generates the same solution, but without a Data Table array function.  Since cells </a:t>
          </a:r>
          <a:r>
            <a:rPr lang="en-AU" sz="800" b="1" i="0" u="none" strike="noStrike" baseline="0">
              <a:solidFill>
                <a:srgbClr val="000000"/>
              </a:solidFill>
              <a:latin typeface="Tahoma"/>
              <a:cs typeface="Tahoma"/>
            </a:rPr>
            <a:t>G38 </a:t>
          </a:r>
          <a:r>
            <a:rPr lang="en-AU" sz="800" b="0" i="0" u="none" strike="noStrike" baseline="0">
              <a:solidFill>
                <a:srgbClr val="000000"/>
              </a:solidFill>
              <a:latin typeface="Tahoma"/>
              <a:cs typeface="Tahoma"/>
            </a:rPr>
            <a:t>and </a:t>
          </a:r>
          <a:r>
            <a:rPr lang="en-AU" sz="800" b="1" i="0" u="none" strike="noStrike" baseline="0">
              <a:solidFill>
                <a:srgbClr val="000000"/>
              </a:solidFill>
              <a:latin typeface="Tahoma"/>
              <a:cs typeface="Tahoma"/>
            </a:rPr>
            <a:t>F39</a:t>
          </a:r>
          <a:r>
            <a:rPr lang="en-AU" sz="800" b="0" i="0" u="none" strike="noStrike" baseline="0">
              <a:solidFill>
                <a:srgbClr val="000000"/>
              </a:solidFill>
              <a:latin typeface="Tahoma"/>
              <a:cs typeface="Tahoma"/>
            </a:rPr>
            <a:t> contain spilled basic array formulae, the formula in cells </a:t>
          </a:r>
          <a:r>
            <a:rPr lang="en-AU" sz="800" b="1" i="0" u="none" strike="noStrike" baseline="0">
              <a:solidFill>
                <a:srgbClr val="000000"/>
              </a:solidFill>
              <a:latin typeface="Tahoma"/>
              <a:cs typeface="Tahoma"/>
            </a:rPr>
            <a:t>G39:L44 </a:t>
          </a:r>
          <a:r>
            <a:rPr lang="en-AU" sz="800" b="0" i="0" u="none" strike="noStrike" baseline="0">
              <a:solidFill>
                <a:srgbClr val="000000"/>
              </a:solidFill>
              <a:latin typeface="Tahoma"/>
              <a:cs typeface="Tahoma"/>
            </a:rPr>
            <a:t>may refer to the Spill Range Operaors </a:t>
          </a:r>
          <a:r>
            <a:rPr lang="en-AU" sz="800" b="1" i="0" u="none" strike="noStrike" baseline="0">
              <a:solidFill>
                <a:srgbClr val="000000"/>
              </a:solidFill>
              <a:latin typeface="Tahoma"/>
              <a:cs typeface="Tahoma"/>
            </a:rPr>
            <a:t>G38# and F39#</a:t>
          </a:r>
          <a:r>
            <a:rPr lang="en-AU" sz="800" b="0" i="0" u="none" strike="noStrike" baseline="0">
              <a:solidFill>
                <a:srgbClr val="000000"/>
              </a:solidFill>
              <a:latin typeface="Tahoma"/>
              <a:cs typeface="Tahoma"/>
            </a:rPr>
            <a:t>.  Simple!</a:t>
          </a:r>
          <a:endParaRPr lang="en-AU" sz="800" b="1" i="0" u="none" strike="noStrike" baseline="0">
            <a:solidFill>
              <a:srgbClr val="000000"/>
            </a:solidFill>
            <a:latin typeface="Tahoma"/>
            <a:cs typeface="Tahom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0</xdr:colOff>
      <xdr:row>36</xdr:row>
      <xdr:rowOff>152399</xdr:rowOff>
    </xdr:from>
    <xdr:ext cx="2819400" cy="904875"/>
    <xdr:sp macro="" textlink="">
      <xdr:nvSpPr>
        <xdr:cNvPr id="2" name="Text Box 2">
          <a:extLst>
            <a:ext uri="{FF2B5EF4-FFF2-40B4-BE49-F238E27FC236}">
              <a16:creationId xmlns:a16="http://schemas.microsoft.com/office/drawing/2014/main" id="{8FDCD711-0F7D-4517-A142-6992AB8B9D88}"/>
            </a:ext>
          </a:extLst>
        </xdr:cNvPr>
        <xdr:cNvSpPr txBox="1">
          <a:spLocks noChangeArrowheads="1"/>
        </xdr:cNvSpPr>
      </xdr:nvSpPr>
      <xdr:spPr bwMode="auto">
        <a:xfrm>
          <a:off x="7629525" y="6019799"/>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This "Pseudo PivotTable" has been created with just three (highlighted) Dynamic Array formulae.  Since the source data is in a (</a:t>
          </a:r>
          <a:r>
            <a:rPr lang="en-AU" sz="800" b="1" i="0" u="none" strike="noStrike" baseline="0">
              <a:solidFill>
                <a:srgbClr val="000000"/>
              </a:solidFill>
              <a:latin typeface="Tahoma"/>
              <a:cs typeface="Tahoma"/>
            </a:rPr>
            <a:t>CTRL + T</a:t>
          </a:r>
          <a:r>
            <a:rPr lang="en-AU" sz="800" b="0" i="0" u="none" strike="noStrike" baseline="0">
              <a:solidFill>
                <a:srgbClr val="000000"/>
              </a:solidFill>
              <a:latin typeface="Tahoma"/>
              <a:cs typeface="Tahoma"/>
            </a:rPr>
            <a:t>) Table </a:t>
          </a:r>
          <a:r>
            <a:rPr lang="en-AU" sz="800" b="0" i="1" u="none" strike="noStrike" baseline="0">
              <a:solidFill>
                <a:srgbClr val="000000"/>
              </a:solidFill>
              <a:latin typeface="Tahoma"/>
              <a:cs typeface="Tahoma"/>
            </a:rPr>
            <a:t>(left)</a:t>
          </a:r>
          <a:r>
            <a:rPr lang="en-AU" sz="800" b="0" i="0" u="none" strike="noStrike" baseline="0">
              <a:solidFill>
                <a:srgbClr val="000000"/>
              </a:solidFill>
              <a:latin typeface="Tahoma"/>
              <a:cs typeface="Tahoma"/>
            </a:rPr>
            <a:t>, the values will update automatically as data is added.  This differs from a "real" PivotTable where the PivotTable would have to be refreshed constantly.</a:t>
          </a:r>
          <a:endParaRPr lang="en-AU" sz="800" b="1" i="0" u="none" strike="noStrike" baseline="0">
            <a:solidFill>
              <a:srgbClr val="000000"/>
            </a:solidFill>
            <a:latin typeface="Tahoma"/>
            <a:cs typeface="Tahoma"/>
          </a:endParaRPr>
        </a:p>
      </xdr:txBody>
    </xdr:sp>
    <xdr:clientData/>
  </xdr:oneCellAnchor>
  <xdr:oneCellAnchor>
    <xdr:from>
      <xdr:col>18</xdr:col>
      <xdr:colOff>0</xdr:colOff>
      <xdr:row>47</xdr:row>
      <xdr:rowOff>0</xdr:rowOff>
    </xdr:from>
    <xdr:ext cx="2438400" cy="561975"/>
    <xdr:sp macro="" textlink="">
      <xdr:nvSpPr>
        <xdr:cNvPr id="3" name="Text Box 2">
          <a:extLst>
            <a:ext uri="{FF2B5EF4-FFF2-40B4-BE49-F238E27FC236}">
              <a16:creationId xmlns:a16="http://schemas.microsoft.com/office/drawing/2014/main" id="{31477596-D86F-4ACA-8F50-B2E40A9064D8}"/>
            </a:ext>
          </a:extLst>
        </xdr:cNvPr>
        <xdr:cNvSpPr txBox="1">
          <a:spLocks noChangeArrowheads="1"/>
        </xdr:cNvSpPr>
      </xdr:nvSpPr>
      <xdr:spPr bwMode="auto">
        <a:xfrm>
          <a:off x="11344275" y="7581900"/>
          <a:ext cx="2438400" cy="5619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I have even got completely carried away and created a League Table to match (get it?).  Yes, the number of games may be iffy, but it's free to dream!</a:t>
          </a:r>
          <a:endParaRPr lang="en-AU" sz="800" b="1" i="0" u="none" strike="noStrike" baseline="0">
            <a:solidFill>
              <a:srgbClr val="000000"/>
            </a:solidFill>
            <a:latin typeface="Tahoma"/>
            <a:cs typeface="Tahom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7</xdr:row>
      <xdr:rowOff>0</xdr:rowOff>
    </xdr:from>
    <xdr:ext cx="2819400" cy="409575"/>
    <xdr:sp macro="" textlink="">
      <xdr:nvSpPr>
        <xdr:cNvPr id="2" name="Text Box 2">
          <a:extLst>
            <a:ext uri="{FF2B5EF4-FFF2-40B4-BE49-F238E27FC236}">
              <a16:creationId xmlns:a16="http://schemas.microsoft.com/office/drawing/2014/main" id="{8F087E65-F861-4F5C-A7FB-BB21C0B15E31}"/>
            </a:ext>
          </a:extLst>
        </xdr:cNvPr>
        <xdr:cNvSpPr txBox="1">
          <a:spLocks noChangeArrowheads="1"/>
        </xdr:cNvSpPr>
      </xdr:nvSpPr>
      <xdr:spPr bwMode="auto">
        <a:xfrm>
          <a:off x="2552700" y="1343025"/>
          <a:ext cx="2819400" cy="4095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Created from a simple Dynamic Array formula:</a:t>
          </a:r>
          <a:br>
            <a:rPr lang="en-AU" sz="800" b="0" i="0" u="none" strike="noStrike" baseline="0">
              <a:solidFill>
                <a:srgbClr val="000000"/>
              </a:solidFill>
              <a:latin typeface="Tahoma"/>
              <a:cs typeface="Tahoma"/>
            </a:rPr>
          </a:br>
          <a:r>
            <a:rPr lang="en-AU" sz="800" b="1" i="0" u="none" strike="noStrike" baseline="0">
              <a:solidFill>
                <a:srgbClr val="000000"/>
              </a:solidFill>
              <a:latin typeface="Tahoma"/>
              <a:cs typeface="Tahoma"/>
            </a:rPr>
            <a:t>='Creating a PivotTable'!L12:V36</a:t>
          </a:r>
        </a:p>
      </xdr:txBody>
    </xdr:sp>
    <xdr:clientData/>
  </xdr:oneCellAnchor>
  <xdr:twoCellAnchor>
    <xdr:from>
      <xdr:col>5</xdr:col>
      <xdr:colOff>676274</xdr:colOff>
      <xdr:row>8</xdr:row>
      <xdr:rowOff>0</xdr:rowOff>
    </xdr:from>
    <xdr:to>
      <xdr:col>6</xdr:col>
      <xdr:colOff>9524</xdr:colOff>
      <xdr:row>11</xdr:row>
      <xdr:rowOff>0</xdr:rowOff>
    </xdr:to>
    <xdr:sp macro="" textlink="">
      <xdr:nvSpPr>
        <xdr:cNvPr id="3" name="Line 3">
          <a:extLst>
            <a:ext uri="{FF2B5EF4-FFF2-40B4-BE49-F238E27FC236}">
              <a16:creationId xmlns:a16="http://schemas.microsoft.com/office/drawing/2014/main" id="{B311ECC4-B8D0-4634-A79E-288A9AC76512}"/>
            </a:ext>
          </a:extLst>
        </xdr:cNvPr>
        <xdr:cNvSpPr>
          <a:spLocks noChangeShapeType="1"/>
        </xdr:cNvSpPr>
      </xdr:nvSpPr>
      <xdr:spPr bwMode="auto">
        <a:xfrm flipH="1">
          <a:off x="1914524" y="1552575"/>
          <a:ext cx="64770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0</xdr:colOff>
      <xdr:row>43</xdr:row>
      <xdr:rowOff>0</xdr:rowOff>
    </xdr:from>
    <xdr:ext cx="2819400" cy="904875"/>
    <xdr:sp macro="" textlink="">
      <xdr:nvSpPr>
        <xdr:cNvPr id="4" name="Text Box 2">
          <a:extLst>
            <a:ext uri="{FF2B5EF4-FFF2-40B4-BE49-F238E27FC236}">
              <a16:creationId xmlns:a16="http://schemas.microsoft.com/office/drawing/2014/main" id="{8B622EB1-6051-415E-8421-1CF60DFF7EEA}"/>
            </a:ext>
          </a:extLst>
        </xdr:cNvPr>
        <xdr:cNvSpPr txBox="1">
          <a:spLocks noChangeArrowheads="1"/>
        </xdr:cNvSpPr>
      </xdr:nvSpPr>
      <xdr:spPr bwMode="auto">
        <a:xfrm>
          <a:off x="4419600" y="7029450"/>
          <a:ext cx="2819400" cy="904875"/>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All the work is done in cells </a:t>
          </a:r>
          <a:r>
            <a:rPr lang="en-AU" sz="800" b="1" i="0" u="none" strike="noStrike" baseline="0">
              <a:solidFill>
                <a:srgbClr val="000000"/>
              </a:solidFill>
              <a:latin typeface="Tahoma"/>
              <a:cs typeface="Tahoma"/>
            </a:rPr>
            <a:t>E45#</a:t>
          </a:r>
          <a:r>
            <a:rPr lang="en-AU" sz="800" b="0" i="0" u="none" strike="noStrike" baseline="0">
              <a:solidFill>
                <a:srgbClr val="000000"/>
              </a:solidFill>
              <a:latin typeface="Tahoma"/>
              <a:cs typeface="Tahoma"/>
            </a:rPr>
            <a:t>.  This generates a sorted column of concatenated data for the Football Month Number and the Football Club.  The rest of the calculations merely extract the relevant data from the concatenated text string and then look it up using </a:t>
          </a:r>
          <a:r>
            <a:rPr lang="en-AU" sz="800" b="1" i="0" u="none" strike="noStrike" baseline="0">
              <a:solidFill>
                <a:srgbClr val="000000"/>
              </a:solidFill>
              <a:latin typeface="Tahoma"/>
              <a:cs typeface="Tahoma"/>
            </a:rPr>
            <a:t>INDEX(MATCH)</a:t>
          </a:r>
          <a:r>
            <a:rPr lang="en-AU" sz="800" b="0" i="0" u="none" strike="noStrike" baseline="0">
              <a:solidFill>
                <a:srgbClr val="000000"/>
              </a:solidFill>
              <a:latin typeface="Tahoma"/>
              <a:cs typeface="Tahoma"/>
            </a:rPr>
            <a:t> in the source Dynamic Array table </a:t>
          </a:r>
          <a:r>
            <a:rPr lang="en-AU" sz="800" b="0" i="1" u="none" strike="noStrike" baseline="0">
              <a:solidFill>
                <a:srgbClr val="000000"/>
              </a:solidFill>
              <a:latin typeface="Tahoma"/>
              <a:cs typeface="Tahoma"/>
            </a:rPr>
            <a:t>(above)</a:t>
          </a:r>
          <a:r>
            <a:rPr lang="en-AU" sz="800" b="0" i="0" u="none" strike="noStrike" baseline="0">
              <a:solidFill>
                <a:srgbClr val="000000"/>
              </a:solidFill>
              <a:latin typeface="Tahoma"/>
              <a:cs typeface="Tahoma"/>
            </a:rPr>
            <a:t>.</a:t>
          </a:r>
          <a:endParaRPr lang="en-AU" sz="800" b="1" i="0" u="none" strike="noStrike" baseline="0">
            <a:solidFill>
              <a:srgbClr val="000000"/>
            </a:solidFill>
            <a:latin typeface="Tahoma"/>
            <a:cs typeface="Tahom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13</xdr:col>
      <xdr:colOff>333375</xdr:colOff>
      <xdr:row>21</xdr:row>
      <xdr:rowOff>19050</xdr:rowOff>
    </xdr:from>
    <xdr:ext cx="2819400" cy="1409700"/>
    <xdr:sp macro="" textlink="">
      <xdr:nvSpPr>
        <xdr:cNvPr id="2" name="Text Box 2">
          <a:extLst>
            <a:ext uri="{FF2B5EF4-FFF2-40B4-BE49-F238E27FC236}">
              <a16:creationId xmlns:a16="http://schemas.microsoft.com/office/drawing/2014/main" id="{E6C819CF-C2D8-4FB7-8582-9A54845884A2}"/>
            </a:ext>
          </a:extLst>
        </xdr:cNvPr>
        <xdr:cNvSpPr txBox="1">
          <a:spLocks noChangeArrowheads="1"/>
        </xdr:cNvSpPr>
      </xdr:nvSpPr>
      <xdr:spPr bwMode="auto">
        <a:xfrm>
          <a:off x="6438900" y="3648075"/>
          <a:ext cx="2819400" cy="1409700"/>
        </a:xfrm>
        <a:prstGeom prst="rect">
          <a:avLst/>
        </a:prstGeom>
        <a:solidFill>
          <a:srgbClr val="FFFFE1"/>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36000" tIns="36000" rIns="36000" bIns="36000" anchor="t" upright="1"/>
        <a:lstStyle/>
        <a:p>
          <a:pPr algn="l" rtl="0">
            <a:defRPr sz="1000"/>
          </a:pPr>
          <a:r>
            <a:rPr lang="en-AU" sz="800" b="0" i="0" u="none" strike="noStrike" baseline="0">
              <a:solidFill>
                <a:srgbClr val="000000"/>
              </a:solidFill>
              <a:latin typeface="Tahoma"/>
              <a:cs typeface="Tahoma"/>
            </a:rPr>
            <a:t>These two calculations and inputs are identical, but they give different results.  This is because of the </a:t>
          </a:r>
          <a:r>
            <a:rPr lang="en-AU" sz="800" b="1" i="0" u="sng" strike="noStrike" baseline="0">
              <a:solidFill>
                <a:srgbClr val="000000"/>
              </a:solidFill>
              <a:latin typeface="Tahoma"/>
              <a:cs typeface="Tahoma"/>
            </a:rPr>
            <a:t>order</a:t>
          </a:r>
          <a:r>
            <a:rPr lang="en-AU" sz="800" b="0" i="0" u="none" strike="noStrike" baseline="0">
              <a:solidFill>
                <a:srgbClr val="000000"/>
              </a:solidFill>
              <a:latin typeface="Tahoma"/>
              <a:cs typeface="Tahoma"/>
            </a:rPr>
            <a:t> the inputs were entered.</a:t>
          </a:r>
          <a:br>
            <a:rPr lang="en-AU" sz="800" b="0" i="0" u="none" strike="noStrike" baseline="0">
              <a:solidFill>
                <a:srgbClr val="000000"/>
              </a:solidFill>
              <a:latin typeface="Tahoma"/>
              <a:cs typeface="Tahoma"/>
            </a:rPr>
          </a:br>
          <a:br>
            <a:rPr lang="en-AU" sz="800" b="0" i="0" u="none" strike="noStrike" baseline="0">
              <a:solidFill>
                <a:srgbClr val="000000"/>
              </a:solidFill>
              <a:latin typeface="Tahoma"/>
              <a:cs typeface="Tahoma"/>
            </a:rPr>
          </a:br>
          <a:r>
            <a:rPr lang="en-AU" sz="800" b="0" i="0" u="none" strike="noStrike" baseline="0">
              <a:solidFill>
                <a:srgbClr val="000000"/>
              </a:solidFill>
              <a:latin typeface="Tahoma"/>
              <a:cs typeface="Tahoma"/>
            </a:rPr>
            <a:t>In both calculations, the initial values chosen were 1.  Then, in Calculation 1, the value for Formula 2 was set to 4 </a:t>
          </a:r>
          <a:r>
            <a:rPr lang="en-AU" sz="800" b="0" i="0" u="sng" strike="noStrike" baseline="0">
              <a:solidFill>
                <a:srgbClr val="000000"/>
              </a:solidFill>
              <a:latin typeface="Tahoma"/>
              <a:cs typeface="Tahoma"/>
            </a:rPr>
            <a:t>before</a:t>
          </a:r>
          <a:r>
            <a:rPr lang="en-AU" sz="800" b="0" i="0" u="none" strike="noStrike" baseline="0">
              <a:solidFill>
                <a:srgbClr val="000000"/>
              </a:solidFill>
              <a:latin typeface="Tahoma"/>
              <a:cs typeface="Tahoma"/>
            </a:rPr>
            <a:t> the value for Formula 1 was set to 3.  In Calculation 2, these inputs were amended the other way round.</a:t>
          </a:r>
        </a:p>
        <a:p>
          <a:pPr algn="l" rtl="0">
            <a:defRPr sz="1000"/>
          </a:pPr>
          <a:endParaRPr lang="en-AU" sz="800" b="0" i="0" u="none" strike="noStrike" baseline="0">
            <a:solidFill>
              <a:srgbClr val="000000"/>
            </a:solidFill>
            <a:latin typeface="Tahoma"/>
            <a:cs typeface="Tahoma"/>
          </a:endParaRPr>
        </a:p>
        <a:p>
          <a:pPr algn="l" rtl="0">
            <a:defRPr sz="1000"/>
          </a:pPr>
          <a:r>
            <a:rPr lang="en-AU" sz="800" b="0" i="0" u="none" strike="noStrike" baseline="0">
              <a:solidFill>
                <a:srgbClr val="000000"/>
              </a:solidFill>
              <a:latin typeface="Tahoma"/>
              <a:cs typeface="Tahoma"/>
            </a:rPr>
            <a:t>This makes a big difference!</a:t>
          </a:r>
          <a:endParaRPr lang="en-AU" sz="800" b="1" i="0" u="none" strike="noStrike" baseline="0">
            <a:solidFill>
              <a:srgbClr val="000000"/>
            </a:solidFill>
            <a:latin typeface="Tahoma"/>
            <a:cs typeface="Tahoma"/>
          </a:endParaRPr>
        </a:p>
      </xdr:txBody>
    </xdr:sp>
    <xdr:clientData/>
  </xdr:one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rvTypesInfo>
</file>

<file path=xl/richData/rdrichvalue.xml><?xml version="1.0" encoding="utf-8"?>
<rvData xmlns="http://schemas.microsoft.com/office/spreadsheetml/2017/richdata" count="2">
  <rv s="0">
    <v>0</v>
    <v>8</v>
    <v>2</v>
    <v>1</v>
  </rv>
  <rv s="0">
    <v>3</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51CF4-EBD2-41DC-9675-FD78BC6781D3}" name="Basic_Array_Example" displayName="Basic_Array_Example" ref="F57:H72" totalsRowShown="0" headerRowCellStyle="Normal" dataCellStyle="Normal">
  <autoFilter ref="F57:H72" xr:uid="{226A5848-5481-46C6-8732-1AECABCD095E}"/>
  <tableColumns count="3">
    <tableColumn id="1" xr3:uid="{EB883DD1-78C2-4AD1-89BD-01645429CE78}" name="Shape" dataCellStyle="Normal"/>
    <tableColumn id="2" xr3:uid="{1EE9E1D5-D77E-46DC-A8AD-6747801DC6B8}" name="Colour" dataCellStyle="Normal"/>
    <tableColumn id="3" xr3:uid="{AE5CDB1E-B27C-404F-A83F-3398DB8845EC}" name="Sides" dataCellStyle="Normal"/>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4263E6-5C79-4851-A1A8-78EB331E9C4E}" name="Chart_Data_Table" displayName="Chart_Data_Table" ref="F12:G19" totalsRowShown="0">
  <autoFilter ref="F12:G19" xr:uid="{55F6A72D-4130-46F8-BC0A-E2179E2ECCCB}"/>
  <tableColumns count="2">
    <tableColumn id="1" xr3:uid="{2F5BC228-7848-40B4-9316-2196185B36DA}" name="Month"/>
    <tableColumn id="2" xr3:uid="{24B9BCEF-80FA-4374-8FCC-3384C7D5A916}" name="Sal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A4F486-A34A-4A6F-9EB5-822FC8BF6A75}" name="Football_Data" displayName="Football_Data" ref="F12:I1212" totalsRowShown="0" tableBorderDxfId="10" headerRowCellStyle="Table_Heading" dataCellStyle="Assumption">
  <tableColumns count="4">
    <tableColumn id="1" xr3:uid="{38093ADD-0A21-4349-B3A3-CC75F2FAF20D}" name="Football Club" dataCellStyle="Assumption"/>
    <tableColumn id="2" xr3:uid="{F1FAA6E3-C66B-4EE9-A827-B49B5B70E495}" name="Month" dataDxfId="9" dataCellStyle="Assumption"/>
    <tableColumn id="3" xr3:uid="{82592849-97EC-4DC5-92AB-5150675B69D2}" name="Month No" dataDxfId="8" dataCellStyle="Constraint">
      <calculatedColumnFormula>INDEX(LU_Football_Month_Number,MATCH(LEFT(Football_Data[[#This Row],[Month]],3),LU_Months_of_Year,0))</calculatedColumnFormula>
    </tableColumn>
    <tableColumn id="4" xr3:uid="{C477840D-FCDB-4830-A48E-09C42FCBBBC0}" name="Pts Achieved" dataDxfId="7" dataCellStyle="Assum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abSelected="1" zoomScaleNormal="100" workbookViewId="0"/>
  </sheetViews>
  <sheetFormatPr defaultRowHeight="12" x14ac:dyDescent="0.2"/>
  <cols>
    <col min="3" max="4" width="3.7109375" customWidth="1"/>
  </cols>
  <sheetData>
    <row r="1" spans="1:19" x14ac:dyDescent="0.2">
      <c r="A1" s="11"/>
    </row>
    <row r="3" spans="1:19" x14ac:dyDescent="0.2">
      <c r="A3" s="11" t="s">
        <v>1</v>
      </c>
    </row>
    <row r="5" spans="1:19" ht="20.25" x14ac:dyDescent="0.3">
      <c r="C5" s="14" t="str">
        <f>Client_Name</f>
        <v>SumProduct Pty Limited</v>
      </c>
      <c r="D5" s="7"/>
      <c r="E5" s="7"/>
      <c r="F5" s="7"/>
      <c r="G5" s="7"/>
      <c r="H5" s="7"/>
      <c r="I5" s="7"/>
      <c r="J5" s="7"/>
    </row>
    <row r="6" spans="1:19" ht="18" x14ac:dyDescent="0.25">
      <c r="C6" s="16" t="str">
        <f ca="1">Model_Name</f>
        <v>Chapter 10.1 - SP Dynamic Arrays Examples.xlsx</v>
      </c>
      <c r="D6" s="7"/>
      <c r="E6" s="7"/>
      <c r="F6" s="7"/>
      <c r="G6" s="7"/>
      <c r="H6" s="7"/>
      <c r="I6" s="7"/>
      <c r="J6" s="7"/>
    </row>
    <row r="7" spans="1:19" ht="12.75" x14ac:dyDescent="0.2">
      <c r="C7" s="7"/>
      <c r="D7" s="7"/>
      <c r="E7" s="7"/>
      <c r="F7" s="7"/>
      <c r="G7" s="7"/>
      <c r="H7" s="7"/>
      <c r="I7" s="7"/>
      <c r="J7" s="7"/>
    </row>
    <row r="8" spans="1:19" ht="12.75" x14ac:dyDescent="0.2">
      <c r="C8" s="7"/>
      <c r="D8" s="7"/>
      <c r="E8" s="7"/>
      <c r="F8" s="7"/>
      <c r="G8" s="7"/>
      <c r="H8" s="7"/>
      <c r="I8" s="7"/>
      <c r="J8" s="7"/>
    </row>
    <row r="9" spans="1:19" ht="12.75" x14ac:dyDescent="0.2">
      <c r="C9" s="7"/>
      <c r="D9" s="7"/>
      <c r="E9" s="7"/>
      <c r="F9" s="7"/>
      <c r="G9" s="7"/>
      <c r="H9" s="7"/>
      <c r="I9" s="7"/>
      <c r="J9" s="7"/>
    </row>
    <row r="10" spans="1:19" ht="12.75" x14ac:dyDescent="0.2">
      <c r="C10" s="7"/>
      <c r="D10" s="7"/>
      <c r="E10" s="7"/>
      <c r="F10" s="7"/>
      <c r="G10" s="7"/>
      <c r="H10" s="7"/>
      <c r="I10" s="7"/>
      <c r="J10" s="7"/>
    </row>
    <row r="11" spans="1:19" ht="15" x14ac:dyDescent="0.25">
      <c r="C11" s="7"/>
      <c r="D11" s="7"/>
      <c r="E11" s="7"/>
      <c r="F11" s="7"/>
      <c r="G11" s="7"/>
      <c r="H11" s="7"/>
      <c r="I11" s="7"/>
      <c r="J11" s="7"/>
      <c r="S11" s="37"/>
    </row>
    <row r="12" spans="1:19" ht="12.75" x14ac:dyDescent="0.2">
      <c r="C12" s="7"/>
      <c r="D12" s="7"/>
      <c r="E12" s="7"/>
      <c r="F12" s="7"/>
      <c r="G12" s="7"/>
      <c r="H12" s="7"/>
      <c r="I12" s="7"/>
      <c r="J12" s="7"/>
    </row>
    <row r="13" spans="1:19" ht="12.75" x14ac:dyDescent="0.2">
      <c r="C13" s="7"/>
      <c r="D13" s="7"/>
      <c r="E13" s="7"/>
      <c r="F13" s="7"/>
      <c r="G13" s="7"/>
      <c r="H13" s="7"/>
      <c r="I13" s="7"/>
      <c r="J13" s="7"/>
    </row>
    <row r="14" spans="1:19" ht="12.75" x14ac:dyDescent="0.2">
      <c r="C14" s="8" t="s">
        <v>19</v>
      </c>
      <c r="D14" s="9"/>
      <c r="E14" s="7"/>
      <c r="F14" s="7"/>
      <c r="G14" s="7"/>
      <c r="H14" s="7"/>
      <c r="I14" s="7"/>
      <c r="J14" s="7"/>
    </row>
    <row r="15" spans="1:19" ht="12.75" x14ac:dyDescent="0.2">
      <c r="C15" s="9"/>
      <c r="D15" s="9"/>
      <c r="E15" s="7"/>
      <c r="F15" s="7"/>
      <c r="G15" s="7"/>
      <c r="H15" s="7"/>
      <c r="I15" s="7"/>
      <c r="J15" s="7"/>
    </row>
    <row r="16" spans="1:19" ht="12.75" x14ac:dyDescent="0.2">
      <c r="C16" s="8" t="s">
        <v>20</v>
      </c>
      <c r="D16" s="9"/>
      <c r="E16" s="7"/>
      <c r="F16" s="7"/>
      <c r="G16" s="7"/>
      <c r="H16" s="7"/>
      <c r="I16" s="7"/>
      <c r="J16" s="7"/>
    </row>
    <row r="17" spans="3:10" ht="12.75" x14ac:dyDescent="0.2">
      <c r="C17" s="103" t="s">
        <v>320</v>
      </c>
      <c r="D17" s="103"/>
      <c r="E17" s="103"/>
      <c r="F17" s="103"/>
      <c r="G17" s="103"/>
      <c r="H17" s="103"/>
      <c r="I17" s="103"/>
      <c r="J17" s="103"/>
    </row>
    <row r="18" spans="3:10" ht="12.75" x14ac:dyDescent="0.2">
      <c r="C18" s="110" t="s">
        <v>331</v>
      </c>
      <c r="D18" s="110"/>
      <c r="E18" s="110"/>
      <c r="F18" s="110"/>
      <c r="G18" s="110"/>
      <c r="H18" s="110"/>
      <c r="I18" s="110"/>
      <c r="J18" s="110"/>
    </row>
    <row r="19" spans="3:10" ht="12.75" x14ac:dyDescent="0.2">
      <c r="C19" s="10"/>
      <c r="D19" s="9"/>
      <c r="E19" s="7"/>
      <c r="F19" s="7"/>
      <c r="G19" s="7"/>
      <c r="H19" s="7"/>
      <c r="I19" s="7"/>
      <c r="J19" s="7"/>
    </row>
    <row r="20" spans="3:10" ht="12.75" x14ac:dyDescent="0.2">
      <c r="C20" s="10"/>
      <c r="D20" s="9"/>
      <c r="E20" s="7"/>
      <c r="F20" s="7"/>
      <c r="G20" s="7"/>
      <c r="H20" s="7"/>
      <c r="I20" s="7"/>
      <c r="J20" s="7"/>
    </row>
    <row r="21" spans="3:10" ht="12.75" x14ac:dyDescent="0.2">
      <c r="C21" s="10" t="s">
        <v>21</v>
      </c>
      <c r="D21" s="9"/>
      <c r="E21" s="7"/>
      <c r="F21" s="7"/>
      <c r="G21" s="104" t="s">
        <v>22</v>
      </c>
      <c r="H21" s="104"/>
      <c r="I21" s="104"/>
      <c r="J21" s="7"/>
    </row>
    <row r="22" spans="3:10" ht="12.75" x14ac:dyDescent="0.2">
      <c r="C22" s="10" t="s">
        <v>23</v>
      </c>
      <c r="D22" s="9"/>
      <c r="E22" s="7"/>
      <c r="F22" s="7"/>
      <c r="G22" s="104" t="s">
        <v>24</v>
      </c>
      <c r="H22" s="104"/>
      <c r="I22" s="104"/>
      <c r="J22" s="7"/>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17.7109375" customWidth="1"/>
  </cols>
  <sheetData>
    <row r="1" spans="1:12" ht="20.25" x14ac:dyDescent="0.3">
      <c r="A1" s="14" t="s">
        <v>1</v>
      </c>
      <c r="F1" s="12"/>
      <c r="G1" s="12"/>
    </row>
    <row r="2" spans="1:12" ht="18" x14ac:dyDescent="0.25">
      <c r="A2" s="16" t="str">
        <f ca="1">Model_Name</f>
        <v>Chapter 10.1 - SP Dynamic Arrays Examples.xlsx</v>
      </c>
    </row>
    <row r="3" spans="1:12" x14ac:dyDescent="0.2">
      <c r="A3" s="11" t="s">
        <v>1</v>
      </c>
      <c r="B3" s="11"/>
      <c r="C3" s="11"/>
      <c r="D3" s="11"/>
      <c r="E3" s="11"/>
    </row>
    <row r="4" spans="1:12" ht="14.25" x14ac:dyDescent="0.2">
      <c r="E4" t="s">
        <v>2</v>
      </c>
      <c r="G4" s="24">
        <f>Overall_Error_Check</f>
        <v>0</v>
      </c>
    </row>
    <row r="7" spans="1:12" ht="16.5" thickBot="1" x14ac:dyDescent="0.3">
      <c r="B7" s="39">
        <v>1</v>
      </c>
      <c r="C7" s="39" t="s">
        <v>25</v>
      </c>
      <c r="D7" s="39"/>
      <c r="E7" s="39"/>
      <c r="F7" s="39"/>
      <c r="G7" s="39"/>
      <c r="H7" s="39"/>
      <c r="I7" s="39"/>
      <c r="J7" s="39"/>
      <c r="K7" s="39"/>
      <c r="L7" s="39"/>
    </row>
    <row r="8" spans="1:12" ht="12.75" thickTop="1" x14ac:dyDescent="0.2"/>
    <row r="9" spans="1:12" x14ac:dyDescent="0.2">
      <c r="F9" s="11" t="s">
        <v>26</v>
      </c>
    </row>
    <row r="10" spans="1:12" x14ac:dyDescent="0.2">
      <c r="F10" s="11" t="s">
        <v>27</v>
      </c>
    </row>
    <row r="11" spans="1:12" x14ac:dyDescent="0.2">
      <c r="F11" s="11" t="s">
        <v>0</v>
      </c>
    </row>
    <row r="12" spans="1:12" x14ac:dyDescent="0.2">
      <c r="F12" s="11" t="s">
        <v>312</v>
      </c>
    </row>
    <row r="13" spans="1:12" x14ac:dyDescent="0.2">
      <c r="F13" s="11" t="s">
        <v>313</v>
      </c>
    </row>
    <row r="14" spans="1:12" x14ac:dyDescent="0.2">
      <c r="F14" s="11" t="s">
        <v>134</v>
      </c>
    </row>
    <row r="15" spans="1:12" x14ac:dyDescent="0.2">
      <c r="F15" s="11" t="s">
        <v>135</v>
      </c>
    </row>
    <row r="16" spans="1:12" x14ac:dyDescent="0.2">
      <c r="F16" s="11" t="s">
        <v>136</v>
      </c>
    </row>
    <row r="17" spans="6:6" x14ac:dyDescent="0.2">
      <c r="F17" s="11" t="s">
        <v>137</v>
      </c>
    </row>
    <row r="18" spans="6:6" x14ac:dyDescent="0.2">
      <c r="F18" s="11" t="s">
        <v>314</v>
      </c>
    </row>
    <row r="19" spans="6:6" x14ac:dyDescent="0.2">
      <c r="F19" s="11" t="s">
        <v>315</v>
      </c>
    </row>
    <row r="20" spans="6:6" x14ac:dyDescent="0.2">
      <c r="F20" s="11" t="s">
        <v>316</v>
      </c>
    </row>
    <row r="21" spans="6:6" x14ac:dyDescent="0.2">
      <c r="F21" s="11" t="s">
        <v>317</v>
      </c>
    </row>
    <row r="22" spans="6:6" x14ac:dyDescent="0.2">
      <c r="F22" s="11" t="s">
        <v>318</v>
      </c>
    </row>
    <row r="23" spans="6:6" x14ac:dyDescent="0.2">
      <c r="F23" s="11" t="s">
        <v>319</v>
      </c>
    </row>
    <row r="24" spans="6:6" x14ac:dyDescent="0.2">
      <c r="F24" s="11" t="s">
        <v>329</v>
      </c>
    </row>
    <row r="25" spans="6:6" x14ac:dyDescent="0.2">
      <c r="F25" s="11" t="s">
        <v>185</v>
      </c>
    </row>
    <row r="26" spans="6:6" x14ac:dyDescent="0.2">
      <c r="F26" s="11" t="s">
        <v>66</v>
      </c>
    </row>
    <row r="27" spans="6:6" x14ac:dyDescent="0.2">
      <c r="F27" s="11"/>
    </row>
    <row r="28" spans="6:6" x14ac:dyDescent="0.2">
      <c r="F28" s="11"/>
    </row>
  </sheetData>
  <conditionalFormatting sqref="G4">
    <cfRule type="cellIs" dxfId="26" priority="1" operator="equal">
      <formula>1</formula>
    </cfRule>
  </conditionalFormatting>
  <hyperlinks>
    <hyperlink ref="A3:E3" location="HL_Navigator" tooltip="Go to Navigator (Table of Contents)" display="Navigator" xr:uid="{00000000-0004-0000-0100-000000000000}"/>
    <hyperlink ref="F9" location="HL_1" display="Cover" xr:uid="{2DA53F5F-6AAF-4D7D-A36E-4C1B09A56BC3}"/>
    <hyperlink ref="F10" location="HL_3" display="Style Guide" xr:uid="{8E43A5EC-E417-45C2-A8DC-BB9AF229CC59}"/>
    <hyperlink ref="F11" location="HL_4" display="Model Parameters" xr:uid="{FA71DCAF-DE23-405B-B14D-94B553F20BCE}"/>
    <hyperlink ref="F12" location="HL_5" display="Dynamic Array Formulae" xr:uid="{B9E0F66C-9DAD-4F2C-8F7C-C6C3E5B65E0A}"/>
    <hyperlink ref="F13" location="HL_6" display="Table vs. Array" xr:uid="{A51FE0A8-6FF7-4350-9066-05ADBAB1411C}"/>
    <hyperlink ref="F14" location="HL_7" display="SINGLE Example" xr:uid="{8AFE7C6D-147A-41A4-BA9C-1013FED56AA8}"/>
    <hyperlink ref="F15" location="HL_8" display="SORT Examples" xr:uid="{C8858C5B-8AC4-4893-A2B2-167C382DB293}"/>
    <hyperlink ref="F16" location="HL_9" display="SORTBY Example" xr:uid="{A3C848B8-E888-46BD-906A-AD3742F0227C}"/>
    <hyperlink ref="F17" location="HL_10" display="FILTER Examples" xr:uid="{168B66B4-5A8D-42FB-A999-626FB25FF60B}"/>
    <hyperlink ref="F18" location="HL_11" display="UNIQUE Examples" xr:uid="{43DC798A-0A11-4952-AF87-8EF8AD34824C}"/>
    <hyperlink ref="F19" location="HL_12" display="SEQUENCE Examples" xr:uid="{95BBF5BC-51F6-403C-B227-0308A620D198}"/>
    <hyperlink ref="F20" location="HL_13" display="RANDARRAY Examples" xr:uid="{4B0FEA43-9DFF-476F-87B1-78E1C213B3DA}"/>
    <hyperlink ref="F21" location="HL_14" display="Avoiding Data Tables" xr:uid="{F07B028D-030B-4444-A98E-BBE7AD6F2BDC}"/>
    <hyperlink ref="F22" location="HL_15" display="Creating a PivotTable" xr:uid="{F6BC4589-A06E-4E76-9332-1B50C5197558}"/>
    <hyperlink ref="F23" location="HL_16" display="Painless Unpivoting" xr:uid="{7B4A7E41-C37E-4FE6-AE85-7D2B31A62730}"/>
    <hyperlink ref="F24" location="HL_17" display="Calculation Order Concerns" xr:uid="{D4C3AF96-B18B-4F02-893D-B27A3ECF2B3A}"/>
    <hyperlink ref="F25" location="HL_18" display="Lookup Data" xr:uid="{8279BC73-8048-43BE-8BE4-1BD9A1255B02}"/>
    <hyperlink ref="F26" location="HL_19" display="Error Checks" xr:uid="{E3C9ADEA-76C7-427D-922D-95AB559655AB}"/>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1"/>
  <sheetViews>
    <sheetView showGridLines="0" zoomScaleNormal="10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7" width="9.140625" customWidth="1"/>
    <col min="8" max="8" width="1.7109375" customWidth="1"/>
    <col min="9" max="9" width="17.28515625" bestFit="1" customWidth="1"/>
    <col min="10" max="10" width="1.7109375" customWidth="1"/>
    <col min="11" max="11" width="23.42578125" customWidth="1"/>
    <col min="12" max="13" width="9.140625" customWidth="1"/>
    <col min="14" max="14" width="1.7109375" customWidth="1"/>
    <col min="15" max="15" width="0" hidden="1" customWidth="1"/>
    <col min="16" max="16384" width="9.140625" hidden="1"/>
  </cols>
  <sheetData>
    <row r="1" spans="1:13" ht="20.25" x14ac:dyDescent="0.3">
      <c r="A1" s="14" t="str">
        <f ca="1">IF(ISERROR(RIGHT(CELL("filename",A1),LEN(CELL("filename",A1))-FIND("]",CELL("filename",A1)))),
"",
RIGHT(CELL("filename",A1),LEN(CELL("filename",A1))-FIND("]",CELL("filename",A1))))</f>
        <v>Style Guide</v>
      </c>
      <c r="K1" s="11"/>
    </row>
    <row r="2" spans="1:13" ht="18" x14ac:dyDescent="0.25">
      <c r="A2" s="16" t="str">
        <f ca="1">Model_Name</f>
        <v>Chapter 10.1 - SP Dynamic Arrays Examples.xlsx</v>
      </c>
    </row>
    <row r="3" spans="1:13" x14ac:dyDescent="0.2">
      <c r="A3" s="104" t="s">
        <v>1</v>
      </c>
      <c r="B3" s="104"/>
      <c r="C3" s="104"/>
      <c r="D3" s="104"/>
      <c r="E3" s="104"/>
    </row>
    <row r="4" spans="1:13" ht="14.25" x14ac:dyDescent="0.2">
      <c r="E4" t="s">
        <v>2</v>
      </c>
      <c r="I4" s="1">
        <f>Overall_Error_Check</f>
        <v>0</v>
      </c>
    </row>
    <row r="5" spans="1:13" x14ac:dyDescent="0.2">
      <c r="A5" s="11"/>
    </row>
    <row r="6" spans="1:13" ht="16.5" thickBot="1" x14ac:dyDescent="0.3">
      <c r="B6" s="39">
        <f>MAX($B$5:$B5)+1</f>
        <v>1</v>
      </c>
      <c r="C6" s="2" t="s">
        <v>28</v>
      </c>
      <c r="D6" s="2"/>
      <c r="E6" s="2"/>
      <c r="F6" s="2"/>
      <c r="G6" s="2"/>
      <c r="H6" s="2"/>
      <c r="I6" s="2"/>
      <c r="J6" s="2"/>
      <c r="K6" s="2"/>
      <c r="L6" s="2"/>
      <c r="M6" s="2"/>
    </row>
    <row r="7" spans="1:13" ht="12.75" outlineLevel="1" thickTop="1" x14ac:dyDescent="0.2"/>
    <row r="8" spans="1:13" outlineLevel="1" x14ac:dyDescent="0.2">
      <c r="C8" s="106" t="s">
        <v>29</v>
      </c>
      <c r="D8" s="106"/>
      <c r="E8" s="106"/>
      <c r="F8" s="106"/>
      <c r="G8" s="106"/>
      <c r="H8" s="13"/>
      <c r="I8" s="13" t="s">
        <v>30</v>
      </c>
      <c r="J8" s="13"/>
      <c r="K8" s="13" t="s">
        <v>31</v>
      </c>
    </row>
    <row r="9" spans="1:13" outlineLevel="1" x14ac:dyDescent="0.2">
      <c r="C9" s="105"/>
      <c r="D9" s="105"/>
      <c r="E9" s="105"/>
      <c r="F9" s="105"/>
      <c r="G9" s="105"/>
      <c r="K9" s="17"/>
    </row>
    <row r="10" spans="1:13" ht="20.25" outlineLevel="1" x14ac:dyDescent="0.3">
      <c r="C10" s="105" t="s">
        <v>32</v>
      </c>
      <c r="D10" s="105"/>
      <c r="E10" s="105"/>
      <c r="F10" s="105"/>
      <c r="G10" s="105"/>
      <c r="I10" s="14" t="str">
        <f>C10</f>
        <v>Sheet Title</v>
      </c>
      <c r="K10" s="15" t="s">
        <v>32</v>
      </c>
    </row>
    <row r="11" spans="1:13" ht="18" outlineLevel="1" x14ac:dyDescent="0.25">
      <c r="C11" s="105" t="s">
        <v>5</v>
      </c>
      <c r="D11" s="105"/>
      <c r="E11" s="105"/>
      <c r="F11" s="105"/>
      <c r="G11" s="105"/>
      <c r="I11" s="16" t="str">
        <f>C11</f>
        <v>Model Name</v>
      </c>
      <c r="K11" s="15" t="s">
        <v>5</v>
      </c>
    </row>
    <row r="12" spans="1:13" outlineLevel="1" x14ac:dyDescent="0.2">
      <c r="C12" s="105"/>
      <c r="D12" s="105"/>
      <c r="E12" s="105"/>
      <c r="F12" s="105"/>
      <c r="G12" s="105"/>
      <c r="K12" s="17"/>
    </row>
    <row r="13" spans="1:13" ht="16.5" outlineLevel="1" thickBot="1" x14ac:dyDescent="0.3">
      <c r="C13" s="105" t="s">
        <v>33</v>
      </c>
      <c r="D13" s="105"/>
      <c r="E13" s="105"/>
      <c r="F13" s="105"/>
      <c r="G13" s="105"/>
      <c r="I13" s="38" t="str">
        <f>C13</f>
        <v>Header 1</v>
      </c>
      <c r="K13" s="15" t="s">
        <v>33</v>
      </c>
    </row>
    <row r="14" spans="1:13" ht="17.25" outlineLevel="1" thickTop="1" x14ac:dyDescent="0.25">
      <c r="C14" s="105" t="s">
        <v>34</v>
      </c>
      <c r="D14" s="105"/>
      <c r="E14" s="105"/>
      <c r="F14" s="105"/>
      <c r="G14" s="105"/>
      <c r="I14" s="3" t="str">
        <f>C14</f>
        <v>Header 2</v>
      </c>
      <c r="K14" s="15" t="s">
        <v>34</v>
      </c>
    </row>
    <row r="15" spans="1:13" ht="15" outlineLevel="1" x14ac:dyDescent="0.25">
      <c r="C15" s="105" t="s">
        <v>35</v>
      </c>
      <c r="D15" s="105"/>
      <c r="E15" s="105"/>
      <c r="F15" s="105"/>
      <c r="G15" s="105"/>
      <c r="I15" s="4" t="str">
        <f>C15</f>
        <v>Header 3</v>
      </c>
      <c r="K15" s="15" t="s">
        <v>35</v>
      </c>
    </row>
    <row r="16" spans="1:13" ht="15" outlineLevel="1" x14ac:dyDescent="0.25">
      <c r="C16" s="105" t="s">
        <v>36</v>
      </c>
      <c r="D16" s="105"/>
      <c r="E16" s="105"/>
      <c r="F16" s="105"/>
      <c r="G16" s="105"/>
      <c r="I16" s="18" t="str">
        <f>C16</f>
        <v>Header 4</v>
      </c>
      <c r="K16" s="15" t="s">
        <v>36</v>
      </c>
    </row>
    <row r="17" spans="2:14" outlineLevel="1" x14ac:dyDescent="0.2">
      <c r="C17" s="105"/>
      <c r="D17" s="105"/>
      <c r="E17" s="105"/>
      <c r="F17" s="105"/>
      <c r="G17" s="105"/>
      <c r="K17" s="17"/>
    </row>
    <row r="18" spans="2:14" ht="15" outlineLevel="1" x14ac:dyDescent="0.25">
      <c r="C18" s="105" t="s">
        <v>37</v>
      </c>
      <c r="D18" s="105"/>
      <c r="E18" s="105"/>
      <c r="F18" s="105"/>
      <c r="G18" s="105"/>
      <c r="I18" s="19" t="str">
        <f>C18</f>
        <v>Notes</v>
      </c>
      <c r="K18" s="15" t="s">
        <v>37</v>
      </c>
    </row>
    <row r="19" spans="2:14" outlineLevel="1" x14ac:dyDescent="0.2">
      <c r="C19" s="105"/>
      <c r="D19" s="105"/>
      <c r="E19" s="105"/>
      <c r="F19" s="105"/>
      <c r="G19" s="105"/>
      <c r="K19" s="17"/>
      <c r="N19" s="19"/>
    </row>
    <row r="20" spans="2:14" ht="15" outlineLevel="1" x14ac:dyDescent="0.25">
      <c r="C20" s="105" t="s">
        <v>38</v>
      </c>
      <c r="D20" s="105"/>
      <c r="E20" s="105"/>
      <c r="F20" s="105"/>
      <c r="G20" s="105"/>
      <c r="I20" s="13" t="str">
        <f>C20</f>
        <v>Table Heading</v>
      </c>
      <c r="K20" s="15" t="s">
        <v>38</v>
      </c>
    </row>
    <row r="21" spans="2:14" outlineLevel="1" x14ac:dyDescent="0.2"/>
    <row r="22" spans="2:14" outlineLevel="1" x14ac:dyDescent="0.2"/>
    <row r="23" spans="2:14" ht="16.5" thickBot="1" x14ac:dyDescent="0.3">
      <c r="B23" s="39">
        <f>MAX($B$5:$B22)+1</f>
        <v>2</v>
      </c>
      <c r="C23" s="2" t="s">
        <v>39</v>
      </c>
      <c r="D23" s="2"/>
      <c r="E23" s="2"/>
      <c r="F23" s="2"/>
      <c r="G23" s="2"/>
      <c r="H23" s="2"/>
      <c r="I23" s="2"/>
      <c r="J23" s="2"/>
      <c r="K23" s="2"/>
      <c r="L23" s="2"/>
      <c r="M23" s="2"/>
    </row>
    <row r="24" spans="2:14" ht="12.75" outlineLevel="1" thickTop="1" x14ac:dyDescent="0.2"/>
    <row r="25" spans="2:14" outlineLevel="1" x14ac:dyDescent="0.2">
      <c r="C25" s="106" t="s">
        <v>29</v>
      </c>
      <c r="D25" s="106"/>
      <c r="E25" s="106"/>
      <c r="F25" s="106"/>
      <c r="G25" s="106"/>
      <c r="H25" s="13"/>
      <c r="I25" s="13" t="s">
        <v>30</v>
      </c>
      <c r="J25" s="13"/>
      <c r="K25" s="13" t="s">
        <v>31</v>
      </c>
    </row>
    <row r="26" spans="2:14" ht="15" outlineLevel="1" x14ac:dyDescent="0.25">
      <c r="C26" s="105"/>
      <c r="D26" s="105"/>
      <c r="E26" s="105"/>
      <c r="F26" s="105"/>
      <c r="G26" s="105"/>
      <c r="K26" s="15"/>
    </row>
    <row r="27" spans="2:14" ht="15" outlineLevel="1" x14ac:dyDescent="0.25">
      <c r="C27" s="105" t="s">
        <v>40</v>
      </c>
      <c r="D27" s="105"/>
      <c r="E27" s="105"/>
      <c r="F27" s="105"/>
      <c r="G27" s="105"/>
      <c r="I27" s="20" t="s">
        <v>40</v>
      </c>
      <c r="K27" s="21" t="str">
        <f>C27</f>
        <v>Assumption</v>
      </c>
    </row>
    <row r="28" spans="2:14" ht="15" outlineLevel="1" x14ac:dyDescent="0.25">
      <c r="C28" s="105"/>
      <c r="D28" s="105"/>
      <c r="E28" s="105"/>
      <c r="F28" s="105"/>
      <c r="G28" s="105"/>
      <c r="K28" s="21"/>
    </row>
    <row r="29" spans="2:14" ht="15" outlineLevel="1" x14ac:dyDescent="0.25">
      <c r="C29" s="105" t="s">
        <v>41</v>
      </c>
      <c r="D29" s="105"/>
      <c r="E29" s="105"/>
      <c r="F29" s="105"/>
      <c r="G29" s="105"/>
      <c r="I29" s="22" t="str">
        <f>C29</f>
        <v>Constraint</v>
      </c>
      <c r="K29" s="21" t="str">
        <f>C29</f>
        <v>Constraint</v>
      </c>
    </row>
    <row r="30" spans="2:14" ht="15" outlineLevel="1" x14ac:dyDescent="0.25">
      <c r="C30" s="105"/>
      <c r="D30" s="105"/>
      <c r="E30" s="105"/>
      <c r="F30" s="105"/>
      <c r="G30" s="105"/>
      <c r="K30" s="21"/>
    </row>
    <row r="31" spans="2:14" ht="15" outlineLevel="1" x14ac:dyDescent="0.25">
      <c r="C31" s="105" t="s">
        <v>42</v>
      </c>
      <c r="D31" s="105"/>
      <c r="E31" s="105"/>
      <c r="F31" s="105"/>
      <c r="G31" s="105"/>
      <c r="I31" s="23"/>
      <c r="K31" s="21" t="str">
        <f>C31</f>
        <v>Empty</v>
      </c>
    </row>
    <row r="32" spans="2:14" ht="15" outlineLevel="1" x14ac:dyDescent="0.25">
      <c r="C32" s="105"/>
      <c r="D32" s="105"/>
      <c r="E32" s="105"/>
      <c r="F32" s="105"/>
      <c r="G32" s="105"/>
      <c r="K32" s="21"/>
    </row>
    <row r="33" spans="3:11" ht="15" outlineLevel="1" x14ac:dyDescent="0.25">
      <c r="C33" t="s">
        <v>43</v>
      </c>
      <c r="I33" s="24">
        <v>0</v>
      </c>
      <c r="K33" s="21" t="str">
        <f>C33</f>
        <v>Error Check</v>
      </c>
    </row>
    <row r="34" spans="3:11" ht="15" outlineLevel="1" x14ac:dyDescent="0.25">
      <c r="K34" s="21"/>
    </row>
    <row r="35" spans="3:11" ht="15" outlineLevel="1" x14ac:dyDescent="0.25">
      <c r="C35" s="105" t="s">
        <v>44</v>
      </c>
      <c r="D35" s="105"/>
      <c r="E35" s="105"/>
      <c r="F35" s="105"/>
      <c r="G35" s="105"/>
      <c r="I35" s="11" t="s">
        <v>44</v>
      </c>
      <c r="K35" s="21" t="str">
        <f>C35</f>
        <v>Hyperlink</v>
      </c>
    </row>
    <row r="36" spans="3:11" ht="15" outlineLevel="1" x14ac:dyDescent="0.25">
      <c r="C36" s="105"/>
      <c r="D36" s="105"/>
      <c r="E36" s="105"/>
      <c r="F36" s="105"/>
      <c r="G36" s="105"/>
      <c r="K36" s="21"/>
    </row>
    <row r="37" spans="3:11" ht="15" outlineLevel="1" x14ac:dyDescent="0.25">
      <c r="C37" s="105" t="s">
        <v>45</v>
      </c>
      <c r="D37" s="105"/>
      <c r="E37" s="105"/>
      <c r="F37" s="105"/>
      <c r="G37" s="105"/>
      <c r="I37" s="25" t="str">
        <f>'Error Checks'!E12</f>
        <v>Unused</v>
      </c>
      <c r="K37" s="21" t="str">
        <f>C37</f>
        <v>Internal Reference</v>
      </c>
    </row>
    <row r="38" spans="3:11" ht="15" outlineLevel="1" x14ac:dyDescent="0.25">
      <c r="C38" s="105"/>
      <c r="D38" s="105"/>
      <c r="E38" s="105"/>
      <c r="F38" s="105"/>
      <c r="G38" s="105"/>
      <c r="K38" s="21"/>
    </row>
    <row r="39" spans="3:11" ht="15" outlineLevel="1" x14ac:dyDescent="0.25">
      <c r="C39" s="105" t="s">
        <v>46</v>
      </c>
      <c r="D39" s="105"/>
      <c r="E39" s="105"/>
      <c r="F39" s="105"/>
      <c r="G39" s="105"/>
      <c r="I39" s="26">
        <v>77</v>
      </c>
      <c r="K39" s="21" t="s">
        <v>47</v>
      </c>
    </row>
    <row r="40" spans="3:11" ht="15" outlineLevel="1" x14ac:dyDescent="0.25">
      <c r="C40" s="105"/>
      <c r="D40" s="105"/>
      <c r="E40" s="105"/>
      <c r="F40" s="105"/>
      <c r="G40" s="105"/>
      <c r="K40" s="21"/>
    </row>
    <row r="41" spans="3:11" ht="15" outlineLevel="1" x14ac:dyDescent="0.25">
      <c r="C41" s="105" t="s">
        <v>48</v>
      </c>
      <c r="D41" s="105"/>
      <c r="E41" s="105"/>
      <c r="F41" s="105"/>
      <c r="G41" s="105"/>
      <c r="I41" s="27">
        <f>I39</f>
        <v>77</v>
      </c>
      <c r="K41" s="21" t="str">
        <f>C41</f>
        <v>Line Total</v>
      </c>
    </row>
    <row r="42" spans="3:11" ht="15" outlineLevel="1" x14ac:dyDescent="0.25">
      <c r="C42" s="105"/>
      <c r="D42" s="105"/>
      <c r="E42" s="105"/>
      <c r="F42" s="105"/>
      <c r="G42" s="105"/>
      <c r="K42" s="21"/>
    </row>
    <row r="43" spans="3:11" ht="15" outlineLevel="1" x14ac:dyDescent="0.25">
      <c r="C43" s="105" t="s">
        <v>49</v>
      </c>
      <c r="D43" s="105"/>
      <c r="E43" s="105"/>
      <c r="F43" s="105"/>
      <c r="G43" s="105"/>
      <c r="I43" s="28">
        <v>365</v>
      </c>
      <c r="K43" s="21" t="str">
        <f>C43</f>
        <v>Parameter</v>
      </c>
    </row>
    <row r="44" spans="3:11" ht="15" outlineLevel="1" x14ac:dyDescent="0.25">
      <c r="C44" s="105"/>
      <c r="D44" s="105"/>
      <c r="E44" s="105"/>
      <c r="F44" s="105"/>
      <c r="G44" s="105"/>
      <c r="K44" s="21"/>
    </row>
    <row r="45" spans="3:11" ht="15" outlineLevel="1" x14ac:dyDescent="0.25">
      <c r="C45" s="105" t="s">
        <v>50</v>
      </c>
      <c r="D45" s="105"/>
      <c r="E45" s="105"/>
      <c r="F45" s="105"/>
      <c r="G45" s="105"/>
      <c r="I45" s="29" t="s">
        <v>51</v>
      </c>
      <c r="K45" s="21" t="str">
        <f>C45</f>
        <v>Range Name Description</v>
      </c>
    </row>
    <row r="46" spans="3:11" ht="15" outlineLevel="1" x14ac:dyDescent="0.25">
      <c r="C46" s="105"/>
      <c r="D46" s="105"/>
      <c r="E46" s="105"/>
      <c r="F46" s="105"/>
      <c r="G46" s="105"/>
      <c r="K46" s="21"/>
    </row>
    <row r="47" spans="3:11" ht="15" outlineLevel="1" x14ac:dyDescent="0.25">
      <c r="C47" s="105" t="s">
        <v>52</v>
      </c>
      <c r="D47" s="105"/>
      <c r="E47" s="105"/>
      <c r="F47" s="105"/>
      <c r="G47" s="105"/>
      <c r="I47" s="30">
        <f>ROW(C47)</f>
        <v>47</v>
      </c>
      <c r="K47" s="21" t="s">
        <v>53</v>
      </c>
    </row>
    <row r="48" spans="3:11" ht="15" outlineLevel="1" x14ac:dyDescent="0.25">
      <c r="C48" s="105"/>
      <c r="D48" s="105"/>
      <c r="E48" s="105"/>
      <c r="F48" s="105"/>
      <c r="G48" s="105"/>
      <c r="K48" s="21"/>
    </row>
    <row r="49" spans="2:13" ht="15" outlineLevel="1" x14ac:dyDescent="0.25">
      <c r="C49" s="105" t="s">
        <v>54</v>
      </c>
      <c r="D49" s="105"/>
      <c r="E49" s="105"/>
      <c r="F49" s="105"/>
      <c r="G49" s="105"/>
      <c r="I49" s="31">
        <f>I41</f>
        <v>77</v>
      </c>
      <c r="K49" s="21" t="str">
        <f>C49</f>
        <v>Row Summary</v>
      </c>
    </row>
    <row r="50" spans="2:13" ht="15" outlineLevel="1" x14ac:dyDescent="0.25">
      <c r="C50" s="105"/>
      <c r="D50" s="105"/>
      <c r="E50" s="105"/>
      <c r="F50" s="105"/>
      <c r="G50" s="105"/>
      <c r="K50" s="21"/>
    </row>
    <row r="51" spans="2:13" ht="15" outlineLevel="1" x14ac:dyDescent="0.25">
      <c r="C51" s="105" t="s">
        <v>55</v>
      </c>
      <c r="D51" s="105"/>
      <c r="E51" s="105"/>
      <c r="F51" s="105"/>
      <c r="G51" s="105"/>
      <c r="I51" s="32" t="s">
        <v>70</v>
      </c>
      <c r="K51" s="21" t="str">
        <f>C51</f>
        <v>Units</v>
      </c>
    </row>
    <row r="52" spans="2:13" ht="15" outlineLevel="1" x14ac:dyDescent="0.25">
      <c r="C52" s="105"/>
      <c r="D52" s="105"/>
      <c r="E52" s="105"/>
      <c r="F52" s="105"/>
      <c r="G52" s="105"/>
      <c r="K52" s="21"/>
    </row>
    <row r="53" spans="2:13" ht="15" outlineLevel="1" x14ac:dyDescent="0.25">
      <c r="C53" s="105" t="s">
        <v>56</v>
      </c>
      <c r="D53" s="105"/>
      <c r="E53" s="105"/>
      <c r="F53" s="105"/>
      <c r="G53" s="105"/>
      <c r="I53" s="33"/>
      <c r="K53" s="21" t="str">
        <f>C53</f>
        <v>WIP</v>
      </c>
    </row>
    <row r="54" spans="2:13" ht="15" outlineLevel="1" x14ac:dyDescent="0.25">
      <c r="C54" s="105"/>
      <c r="D54" s="105"/>
      <c r="E54" s="105"/>
      <c r="F54" s="105"/>
      <c r="G54" s="105"/>
      <c r="K54" s="21"/>
    </row>
    <row r="55" spans="2:13" outlineLevel="1" x14ac:dyDescent="0.2">
      <c r="C55" s="105"/>
      <c r="D55" s="105"/>
      <c r="E55" s="105"/>
      <c r="F55" s="105"/>
      <c r="G55" s="105"/>
    </row>
    <row r="56" spans="2:13" ht="16.5" thickBot="1" x14ac:dyDescent="0.3">
      <c r="B56" s="39">
        <f>MAX($B$5:$B55)+1</f>
        <v>3</v>
      </c>
      <c r="C56" s="2" t="s">
        <v>57</v>
      </c>
      <c r="D56" s="2"/>
      <c r="E56" s="2"/>
      <c r="F56" s="2"/>
      <c r="G56" s="2"/>
      <c r="H56" s="2"/>
      <c r="I56" s="2"/>
      <c r="J56" s="2"/>
      <c r="K56" s="2"/>
      <c r="L56" s="2"/>
      <c r="M56" s="2"/>
    </row>
    <row r="57" spans="2:13" ht="12.75" outlineLevel="1" thickTop="1" x14ac:dyDescent="0.2"/>
    <row r="58" spans="2:13" outlineLevel="1" x14ac:dyDescent="0.2">
      <c r="C58" s="106" t="s">
        <v>29</v>
      </c>
      <c r="D58" s="106"/>
      <c r="E58" s="106"/>
      <c r="F58" s="106"/>
      <c r="G58" s="106"/>
      <c r="H58" s="13"/>
      <c r="I58" s="13" t="s">
        <v>30</v>
      </c>
      <c r="J58" s="13"/>
      <c r="K58" s="13" t="s">
        <v>31</v>
      </c>
    </row>
    <row r="59" spans="2:13" outlineLevel="1" x14ac:dyDescent="0.2"/>
    <row r="60" spans="2:13" ht="15" outlineLevel="1" x14ac:dyDescent="0.25">
      <c r="C60" s="105" t="s">
        <v>58</v>
      </c>
      <c r="D60" s="105"/>
      <c r="E60" s="105"/>
      <c r="F60" s="105"/>
      <c r="G60" s="105"/>
      <c r="I60" s="41">
        <v>123456.789</v>
      </c>
      <c r="K60" s="21" t="str">
        <f t="shared" ref="K60:K66" si="0">C60</f>
        <v>Comma</v>
      </c>
    </row>
    <row r="61" spans="2:13" ht="15" outlineLevel="1" x14ac:dyDescent="0.25">
      <c r="C61" s="105"/>
      <c r="D61" s="105"/>
      <c r="E61" s="105"/>
      <c r="F61" s="105"/>
      <c r="G61" s="105"/>
      <c r="K61" s="21"/>
    </row>
    <row r="62" spans="2:13" ht="15" outlineLevel="1" x14ac:dyDescent="0.25">
      <c r="C62" s="105" t="s">
        <v>59</v>
      </c>
      <c r="D62" s="105"/>
      <c r="E62" s="105"/>
      <c r="F62" s="105"/>
      <c r="G62" s="105"/>
      <c r="I62" s="40">
        <v>-123456.789</v>
      </c>
      <c r="K62" s="21" t="str">
        <f t="shared" si="0"/>
        <v>Comma [0]</v>
      </c>
    </row>
    <row r="63" spans="2:13" ht="15" outlineLevel="1" x14ac:dyDescent="0.25">
      <c r="C63" s="105"/>
      <c r="D63" s="105"/>
      <c r="E63" s="105"/>
      <c r="F63" s="105"/>
      <c r="G63" s="105"/>
      <c r="K63" s="21"/>
    </row>
    <row r="64" spans="2:13" ht="15" outlineLevel="1" x14ac:dyDescent="0.25">
      <c r="C64" s="105" t="s">
        <v>60</v>
      </c>
      <c r="D64" s="105"/>
      <c r="E64" s="105"/>
      <c r="F64" s="105"/>
      <c r="G64" s="105"/>
      <c r="I64" s="42">
        <v>123456.789</v>
      </c>
      <c r="K64" s="21" t="str">
        <f t="shared" si="0"/>
        <v>Currency</v>
      </c>
    </row>
    <row r="65" spans="3:11" ht="15" outlineLevel="1" x14ac:dyDescent="0.25">
      <c r="C65" s="105"/>
      <c r="D65" s="105"/>
      <c r="E65" s="105"/>
      <c r="F65" s="105"/>
      <c r="G65" s="105"/>
      <c r="K65" s="21"/>
    </row>
    <row r="66" spans="3:11" ht="15" outlineLevel="1" x14ac:dyDescent="0.25">
      <c r="C66" s="105" t="s">
        <v>61</v>
      </c>
      <c r="D66" s="105"/>
      <c r="E66" s="105"/>
      <c r="F66" s="105"/>
      <c r="G66" s="105"/>
      <c r="I66" s="43">
        <v>123456.789</v>
      </c>
      <c r="K66" s="21" t="str">
        <f t="shared" si="0"/>
        <v>Currency [0]</v>
      </c>
    </row>
    <row r="67" spans="3:11" ht="15" outlineLevel="1" x14ac:dyDescent="0.25">
      <c r="C67" s="105"/>
      <c r="D67" s="105"/>
      <c r="E67" s="105"/>
      <c r="F67" s="105"/>
      <c r="G67" s="105"/>
      <c r="K67" s="21"/>
    </row>
    <row r="68" spans="3:11" ht="15" outlineLevel="1" x14ac:dyDescent="0.25">
      <c r="C68" s="105" t="s">
        <v>62</v>
      </c>
      <c r="D68" s="105"/>
      <c r="E68" s="105"/>
      <c r="F68" s="105"/>
      <c r="G68" s="105"/>
      <c r="I68" s="44">
        <f ca="1">TODAY()</f>
        <v>43978</v>
      </c>
      <c r="K68" s="21" t="str">
        <f>C68</f>
        <v>Date</v>
      </c>
    </row>
    <row r="69" spans="3:11" ht="15" outlineLevel="1" x14ac:dyDescent="0.25">
      <c r="C69" s="105"/>
      <c r="D69" s="105"/>
      <c r="E69" s="105"/>
      <c r="F69" s="105"/>
      <c r="G69" s="105"/>
      <c r="K69" s="21"/>
    </row>
    <row r="70" spans="3:11" ht="15" outlineLevel="1" x14ac:dyDescent="0.25">
      <c r="C70" s="105" t="s">
        <v>63</v>
      </c>
      <c r="D70" s="105"/>
      <c r="E70" s="105"/>
      <c r="F70" s="105"/>
      <c r="G70" s="105"/>
      <c r="I70" s="45">
        <f ca="1">TODAY()</f>
        <v>43978</v>
      </c>
      <c r="K70" s="21" t="str">
        <f>C70</f>
        <v>Date Heading</v>
      </c>
    </row>
    <row r="71" spans="3:11" ht="15" outlineLevel="1" x14ac:dyDescent="0.25">
      <c r="C71" s="105"/>
      <c r="D71" s="105"/>
      <c r="E71" s="105"/>
      <c r="F71" s="105"/>
      <c r="G71" s="105"/>
      <c r="K71" s="21"/>
    </row>
    <row r="72" spans="3:11" ht="15" outlineLevel="1" x14ac:dyDescent="0.25">
      <c r="C72" s="105" t="s">
        <v>64</v>
      </c>
      <c r="D72" s="105"/>
      <c r="E72" s="105"/>
      <c r="F72" s="105"/>
      <c r="G72" s="105"/>
      <c r="I72" s="34">
        <v>-123456.789</v>
      </c>
      <c r="K72" s="21" t="str">
        <f>C72</f>
        <v>Numbers 0</v>
      </c>
    </row>
    <row r="73" spans="3:11" ht="15" outlineLevel="1" x14ac:dyDescent="0.25">
      <c r="C73" s="105"/>
      <c r="D73" s="105"/>
      <c r="E73" s="105"/>
      <c r="F73" s="105"/>
      <c r="G73" s="105"/>
      <c r="K73" s="21"/>
    </row>
    <row r="74" spans="3:11" ht="15" outlineLevel="1" x14ac:dyDescent="0.25">
      <c r="C74" s="105" t="s">
        <v>65</v>
      </c>
      <c r="D74" s="105"/>
      <c r="E74" s="105"/>
      <c r="F74" s="105"/>
      <c r="G74" s="105"/>
      <c r="I74" s="35">
        <v>0.5</v>
      </c>
      <c r="K74" s="21" t="str">
        <f>C74</f>
        <v>Percent</v>
      </c>
    </row>
    <row r="75" spans="3:11" outlineLevel="1" x14ac:dyDescent="0.2">
      <c r="C75" s="105"/>
      <c r="D75" s="105"/>
      <c r="E75" s="105"/>
      <c r="F75" s="105"/>
      <c r="G75" s="105"/>
    </row>
    <row r="76" spans="3:11" outlineLevel="1" x14ac:dyDescent="0.2">
      <c r="C76" s="105"/>
      <c r="D76" s="105"/>
      <c r="E76" s="105"/>
      <c r="F76" s="105"/>
      <c r="G76" s="105"/>
    </row>
    <row r="77" spans="3:11" x14ac:dyDescent="0.2">
      <c r="C77" s="105"/>
      <c r="D77" s="105"/>
      <c r="E77" s="105"/>
      <c r="F77" s="105"/>
      <c r="G77" s="105"/>
    </row>
    <row r="78" spans="3:11" x14ac:dyDescent="0.2">
      <c r="C78" s="105"/>
      <c r="D78" s="105"/>
      <c r="E78" s="105"/>
      <c r="F78" s="105"/>
      <c r="G78" s="105"/>
    </row>
    <row r="79" spans="3:11" x14ac:dyDescent="0.2">
      <c r="C79" s="105"/>
      <c r="D79" s="105"/>
      <c r="E79" s="105"/>
      <c r="F79" s="105"/>
      <c r="G79" s="105"/>
    </row>
    <row r="80" spans="3:11" x14ac:dyDescent="0.2">
      <c r="C80" s="105"/>
      <c r="D80" s="105"/>
      <c r="E80" s="105"/>
      <c r="F80" s="105"/>
      <c r="G80" s="105"/>
    </row>
    <row r="81" spans="3:7" x14ac:dyDescent="0.2">
      <c r="C81" s="105"/>
      <c r="D81" s="105"/>
      <c r="E81" s="105"/>
      <c r="F81" s="105"/>
      <c r="G81" s="105"/>
    </row>
  </sheetData>
  <mergeCells count="66">
    <mergeCell ref="C17:G17"/>
    <mergeCell ref="A3:E3"/>
    <mergeCell ref="C8:G8"/>
    <mergeCell ref="C9:G9"/>
    <mergeCell ref="C10:G10"/>
    <mergeCell ref="C11:G11"/>
    <mergeCell ref="C12:G12"/>
    <mergeCell ref="C13:G13"/>
    <mergeCell ref="C14:G14"/>
    <mergeCell ref="C15:G15"/>
    <mergeCell ref="C16:G16"/>
    <mergeCell ref="C35:G35"/>
    <mergeCell ref="C18:G18"/>
    <mergeCell ref="C19:G19"/>
    <mergeCell ref="C20:G20"/>
    <mergeCell ref="C25:G25"/>
    <mergeCell ref="C26:G26"/>
    <mergeCell ref="C27:G27"/>
    <mergeCell ref="C28:G28"/>
    <mergeCell ref="C29:G29"/>
    <mergeCell ref="C30:G30"/>
    <mergeCell ref="C31:G31"/>
    <mergeCell ref="C32:G32"/>
    <mergeCell ref="C47:G47"/>
    <mergeCell ref="C36:G36"/>
    <mergeCell ref="C37:G37"/>
    <mergeCell ref="C38:G38"/>
    <mergeCell ref="C39:G39"/>
    <mergeCell ref="C40:G40"/>
    <mergeCell ref="C41:G41"/>
    <mergeCell ref="C42:G42"/>
    <mergeCell ref="C43:G43"/>
    <mergeCell ref="C44:G44"/>
    <mergeCell ref="C45:G45"/>
    <mergeCell ref="C46:G46"/>
    <mergeCell ref="C62:G62"/>
    <mergeCell ref="C48:G48"/>
    <mergeCell ref="C49:G49"/>
    <mergeCell ref="C50:G50"/>
    <mergeCell ref="C51:G51"/>
    <mergeCell ref="C52:G52"/>
    <mergeCell ref="C53:G53"/>
    <mergeCell ref="C54:G54"/>
    <mergeCell ref="C55:G55"/>
    <mergeCell ref="C58:G58"/>
    <mergeCell ref="C60:G60"/>
    <mergeCell ref="C61:G61"/>
    <mergeCell ref="C74:G74"/>
    <mergeCell ref="C63:G63"/>
    <mergeCell ref="C64:G64"/>
    <mergeCell ref="C65:G65"/>
    <mergeCell ref="C66:G66"/>
    <mergeCell ref="C67:G67"/>
    <mergeCell ref="C68:G68"/>
    <mergeCell ref="C69:G69"/>
    <mergeCell ref="C70:G70"/>
    <mergeCell ref="C71:G71"/>
    <mergeCell ref="C72:G72"/>
    <mergeCell ref="C73:G73"/>
    <mergeCell ref="C81:G81"/>
    <mergeCell ref="C75:G75"/>
    <mergeCell ref="C76:G76"/>
    <mergeCell ref="C77:G77"/>
    <mergeCell ref="C78:G78"/>
    <mergeCell ref="C79:G79"/>
    <mergeCell ref="C80:G80"/>
  </mergeCells>
  <conditionalFormatting sqref="I4">
    <cfRule type="cellIs" dxfId="25" priority="1" operator="notEqual">
      <formula>0</formula>
    </cfRule>
  </conditionalFormatting>
  <hyperlinks>
    <hyperlink ref="A3:E3" location="HL_Navigator" tooltip="Go to Navigator (Table of Contents)" display="Navigator" xr:uid="{00000000-0004-0000-0200-000000000000}"/>
    <hyperlink ref="A3" location="HL_Navigator" display="Navigator" xr:uid="{00000000-0004-0000-0200-000001000000}"/>
    <hyperlink ref="I4" location="Overall_Error_Check" tooltip="Go to Overall Error Check" display="Overall_Error_Check"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3"/>
  <sheetViews>
    <sheetView showGridLines="0" zoomScaleNormal="100" workbookViewId="0">
      <pane ySplit="4" topLeftCell="A5" activePane="bottomLeft" state="frozen"/>
      <selection activeCell="A3" sqref="A3:E3"/>
      <selection pane="bottomLeft" activeCell="A5" sqref="A5"/>
    </sheetView>
  </sheetViews>
  <sheetFormatPr defaultColWidth="0" defaultRowHeight="12" outlineLevelRow="1" x14ac:dyDescent="0.2"/>
  <cols>
    <col min="1" max="5" width="3.7109375" customWidth="1"/>
    <col min="6" max="6" width="16.28515625" customWidth="1"/>
    <col min="7" max="7" width="14.42578125" customWidth="1"/>
    <col min="8" max="8" width="3" customWidth="1"/>
    <col min="9" max="18" width="9.140625" customWidth="1"/>
    <col min="19" max="19" width="1.7109375" customWidth="1"/>
    <col min="20" max="16384" width="9.140625" hidden="1"/>
  </cols>
  <sheetData>
    <row r="1" spans="1:18" ht="20.25" x14ac:dyDescent="0.3">
      <c r="A1" s="14" t="str">
        <f ca="1">IF(ISERROR(RIGHT(CELL("filename",A1),LEN(CELL("filename",A1))-FIND("]",CELL("filename",A1)))),
"",
RIGHT(CELL("filename",A1),LEN(CELL("filename",A1))-FIND("]",CELL("filename",A1))))</f>
        <v>Model Parameters</v>
      </c>
      <c r="J1" s="104"/>
      <c r="K1" s="104"/>
    </row>
    <row r="2" spans="1:18" ht="18" x14ac:dyDescent="0.25">
      <c r="A2" s="16" t="str">
        <f ca="1">Model_Name</f>
        <v>Chapter 10.1 - SP Dynamic Arrays Examples.xlsx</v>
      </c>
    </row>
    <row r="3" spans="1:18" x14ac:dyDescent="0.2">
      <c r="A3" s="104" t="s">
        <v>1</v>
      </c>
      <c r="B3" s="104"/>
      <c r="C3" s="104"/>
      <c r="D3" s="104"/>
      <c r="E3" s="104"/>
    </row>
    <row r="4" spans="1:18" ht="14.25" x14ac:dyDescent="0.2">
      <c r="E4" t="s">
        <v>2</v>
      </c>
      <c r="I4" s="1">
        <f>Overall_Error_Check</f>
        <v>0</v>
      </c>
    </row>
    <row r="6" spans="1:18" ht="16.5" thickBot="1" x14ac:dyDescent="0.3">
      <c r="B6" s="39">
        <f>MAX($B$5:$B5)+1</f>
        <v>1</v>
      </c>
      <c r="C6" s="2" t="s">
        <v>3</v>
      </c>
      <c r="D6" s="2"/>
      <c r="E6" s="2"/>
      <c r="F6" s="2"/>
      <c r="G6" s="2"/>
      <c r="H6" s="2"/>
      <c r="I6" s="2"/>
      <c r="J6" s="2"/>
      <c r="K6" s="2"/>
      <c r="L6" s="2"/>
      <c r="M6" s="2"/>
      <c r="N6" s="2"/>
      <c r="O6" s="2"/>
      <c r="P6" s="2"/>
      <c r="Q6" s="2"/>
      <c r="R6" s="2"/>
    </row>
    <row r="7" spans="1:18" ht="12.75" outlineLevel="1" thickTop="1" x14ac:dyDescent="0.2"/>
    <row r="8" spans="1:18" ht="16.5" outlineLevel="1" x14ac:dyDescent="0.25">
      <c r="C8" s="3" t="s">
        <v>4</v>
      </c>
    </row>
    <row r="9" spans="1:18" ht="16.5" outlineLevel="1" x14ac:dyDescent="0.25">
      <c r="C9" s="3"/>
    </row>
    <row r="10" spans="1:18" ht="16.5" outlineLevel="1" x14ac:dyDescent="0.25">
      <c r="C10" s="3"/>
      <c r="E10" s="4" t="s">
        <v>3</v>
      </c>
    </row>
    <row r="11" spans="1:18" outlineLevel="1" x14ac:dyDescent="0.2">
      <c r="E11" t="s">
        <v>5</v>
      </c>
      <c r="G11" s="107" t="str">
        <f ca="1">IF(ISERROR(OR(FIND("[",CELL("filename",A1)),FIND("]",CELL("filename",A1)))),"",MID(CELL("filename",A1),FIND("[",CELL("filename",A1))+1,FIND("]",CELL("filename",A1))-FIND("[",CELL("filename",A1))-1))</f>
        <v>Chapter 10.1 - SP Dynamic Arrays Examples.xlsx</v>
      </c>
      <c r="H11" s="107"/>
      <c r="I11" s="107"/>
      <c r="J11" s="107"/>
      <c r="K11" s="107"/>
      <c r="L11" s="107"/>
      <c r="M11" s="107"/>
      <c r="N11" s="107"/>
    </row>
    <row r="12" spans="1:18" outlineLevel="1" x14ac:dyDescent="0.2">
      <c r="E12" t="s">
        <v>6</v>
      </c>
      <c r="G12" s="108" t="s">
        <v>73</v>
      </c>
      <c r="H12" s="108"/>
      <c r="I12" s="108"/>
      <c r="J12" s="108"/>
      <c r="K12" s="108"/>
      <c r="L12" s="108"/>
      <c r="M12" s="108"/>
      <c r="N12" s="108"/>
    </row>
    <row r="13" spans="1:18" outlineLevel="1" x14ac:dyDescent="0.2"/>
    <row r="14" spans="1:18" outlineLevel="1" x14ac:dyDescent="0.2"/>
    <row r="15" spans="1:18" ht="16.5" thickBot="1" x14ac:dyDescent="0.3">
      <c r="B15" s="39">
        <f>MAX($B$5:$B14)+1</f>
        <v>2</v>
      </c>
      <c r="C15" s="2" t="s">
        <v>7</v>
      </c>
      <c r="D15" s="2"/>
      <c r="E15" s="2"/>
      <c r="F15" s="2"/>
      <c r="G15" s="2"/>
      <c r="H15" s="2"/>
      <c r="I15" s="2"/>
      <c r="J15" s="2"/>
      <c r="K15" s="2"/>
      <c r="L15" s="2"/>
      <c r="M15" s="2"/>
      <c r="N15" s="2"/>
      <c r="O15" s="2"/>
      <c r="P15" s="2"/>
      <c r="Q15" s="2"/>
      <c r="R15" s="2"/>
    </row>
    <row r="16" spans="1:18" ht="12.75" outlineLevel="1" thickTop="1" x14ac:dyDescent="0.2"/>
    <row r="17" spans="3:7" ht="16.5" outlineLevel="1" x14ac:dyDescent="0.25">
      <c r="C17" s="3" t="s">
        <v>8</v>
      </c>
    </row>
    <row r="18" spans="3:7" outlineLevel="1" x14ac:dyDescent="0.2"/>
    <row r="19" spans="3:7" outlineLevel="1" x14ac:dyDescent="0.2">
      <c r="E19" t="s">
        <v>9</v>
      </c>
      <c r="G19" s="5">
        <v>365</v>
      </c>
    </row>
    <row r="20" spans="3:7" outlineLevel="1" x14ac:dyDescent="0.2">
      <c r="E20" t="s">
        <v>10</v>
      </c>
      <c r="G20" s="5">
        <v>1</v>
      </c>
    </row>
    <row r="21" spans="3:7" outlineLevel="1" x14ac:dyDescent="0.2">
      <c r="E21" t="s">
        <v>11</v>
      </c>
      <c r="G21" s="5">
        <v>3</v>
      </c>
    </row>
    <row r="22" spans="3:7" outlineLevel="1" x14ac:dyDescent="0.2">
      <c r="E22" t="s">
        <v>12</v>
      </c>
      <c r="G22" s="5">
        <v>6</v>
      </c>
    </row>
    <row r="23" spans="3:7" outlineLevel="1" x14ac:dyDescent="0.2">
      <c r="E23" t="s">
        <v>13</v>
      </c>
      <c r="G23" s="5">
        <v>12</v>
      </c>
    </row>
    <row r="24" spans="3:7" outlineLevel="1" x14ac:dyDescent="0.2">
      <c r="E24" t="s">
        <v>14</v>
      </c>
      <c r="G24" s="5">
        <v>4</v>
      </c>
    </row>
    <row r="25" spans="3:7" outlineLevel="1" x14ac:dyDescent="0.2"/>
    <row r="26" spans="3:7" outlineLevel="1" x14ac:dyDescent="0.2">
      <c r="E26" t="s">
        <v>15</v>
      </c>
      <c r="G26" s="5">
        <v>5</v>
      </c>
    </row>
    <row r="27" spans="3:7" outlineLevel="1" x14ac:dyDescent="0.2"/>
    <row r="28" spans="3:7" outlineLevel="1" x14ac:dyDescent="0.2">
      <c r="E28" t="s">
        <v>16</v>
      </c>
      <c r="G28" s="6">
        <v>9.9999999999999997E+98</v>
      </c>
    </row>
    <row r="29" spans="3:7" outlineLevel="1" x14ac:dyDescent="0.2">
      <c r="E29" t="s">
        <v>17</v>
      </c>
      <c r="G29" s="6">
        <v>1E-8</v>
      </c>
    </row>
    <row r="30" spans="3:7" outlineLevel="1" x14ac:dyDescent="0.2"/>
    <row r="31" spans="3:7" outlineLevel="1" x14ac:dyDescent="0.2">
      <c r="E31" t="s">
        <v>18</v>
      </c>
      <c r="G31" s="5">
        <v>1000</v>
      </c>
    </row>
    <row r="32" spans="3:7" outlineLevel="1" x14ac:dyDescent="0.2"/>
    <row r="33" outlineLevel="1" x14ac:dyDescent="0.2"/>
  </sheetData>
  <sheetProtection formatColumns="0" formatRows="0"/>
  <mergeCells count="4">
    <mergeCell ref="J1:K1"/>
    <mergeCell ref="A3:E3"/>
    <mergeCell ref="G11:N11"/>
    <mergeCell ref="G12:N12"/>
  </mergeCells>
  <conditionalFormatting sqref="I4">
    <cfRule type="cellIs" dxfId="24" priority="1" operator="notEqual">
      <formula>0</formula>
    </cfRule>
  </conditionalFormatting>
  <hyperlinks>
    <hyperlink ref="A3:E3" location="HL_Navigator" tooltip="Go to Navigator (Table of Contents)" display="Navigator" xr:uid="{00000000-0004-0000-0300-000000000000}"/>
    <hyperlink ref="A3" location="HL_Navigator" display="Navigator" xr:uid="{00000000-0004-0000-0300-000001000000}"/>
    <hyperlink ref="I4" location="Overall_Error_Check" tooltip="Go to Overall Error Check" display="Overall_Error_Check" xr:uid="{00000000-0004-0000-0300-000002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0DEF-3B63-4423-BC15-D4F11A598A61}">
  <sheetPr codeName="Sheet8">
    <outlinePr summaryBelow="0" summaryRight="0"/>
    <pageSetUpPr fitToPage="1"/>
  </sheetPr>
  <dimension ref="A1:U96"/>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11" max="11" width="3.7109375" customWidth="1"/>
  </cols>
  <sheetData>
    <row r="1" spans="1:21" ht="20.25" x14ac:dyDescent="0.3">
      <c r="A1" s="14" t="str">
        <f ca="1">IF(ISERROR(RIGHT(CELL("filename",A1),LEN(CELL("filename",A1))-FIND("]",CELL("filename",A1)))),
"",
RIGHT(CELL("filename",A1),LEN(CELL("filename",A1))-FIND("]",CELL("filename",A1))))</f>
        <v>Dynamic Array Formulae</v>
      </c>
      <c r="I1" s="104"/>
      <c r="J1" s="104"/>
      <c r="K1" s="11"/>
    </row>
    <row r="2" spans="1:21" ht="18" x14ac:dyDescent="0.25">
      <c r="A2" s="16" t="str">
        <f ca="1">Model_Name</f>
        <v>Chapter 10.1 - SP Dynamic Arrays Examples.xlsx</v>
      </c>
    </row>
    <row r="3" spans="1:21" x14ac:dyDescent="0.2">
      <c r="A3" s="104" t="s">
        <v>1</v>
      </c>
      <c r="B3" s="104"/>
      <c r="C3" s="104"/>
      <c r="D3" s="104"/>
      <c r="E3" s="104"/>
    </row>
    <row r="4" spans="1:21" ht="14.25" x14ac:dyDescent="0.2">
      <c r="B4" t="s">
        <v>2</v>
      </c>
      <c r="F4" s="1">
        <f>Overall_Error_Check</f>
        <v>0</v>
      </c>
    </row>
    <row r="5" spans="1:21" x14ac:dyDescent="0.2">
      <c r="A5" s="11"/>
    </row>
    <row r="6" spans="1:21" ht="16.5" thickBot="1" x14ac:dyDescent="0.3">
      <c r="B6" s="39">
        <f>MAX($B$5:$B5)+1</f>
        <v>1</v>
      </c>
      <c r="C6" s="2" t="str">
        <f ca="1">A1</f>
        <v>Dynamic Array Formulae</v>
      </c>
      <c r="D6" s="2"/>
      <c r="E6" s="2"/>
      <c r="F6" s="2"/>
      <c r="G6" s="2"/>
      <c r="H6" s="2"/>
      <c r="I6" s="2"/>
      <c r="J6" s="2"/>
      <c r="K6" s="2"/>
      <c r="L6" s="2"/>
      <c r="M6" s="2"/>
      <c r="N6" s="2"/>
      <c r="O6" s="2"/>
      <c r="P6" s="2"/>
      <c r="Q6" s="2"/>
      <c r="R6" s="2"/>
      <c r="S6" s="2"/>
      <c r="T6" s="2"/>
      <c r="U6" s="2"/>
    </row>
    <row r="7" spans="1:21" ht="12.75" thickTop="1" x14ac:dyDescent="0.2"/>
    <row r="8" spans="1:21" ht="16.5" x14ac:dyDescent="0.25">
      <c r="C8" s="3" t="s">
        <v>69</v>
      </c>
    </row>
    <row r="10" spans="1:21" ht="15" x14ac:dyDescent="0.25">
      <c r="D10" s="4" t="s">
        <v>74</v>
      </c>
    </row>
    <row r="12" spans="1:21" x14ac:dyDescent="0.2">
      <c r="F12" s="13" t="s">
        <v>75</v>
      </c>
      <c r="G12" s="13" t="s">
        <v>76</v>
      </c>
      <c r="H12" s="13" t="s">
        <v>77</v>
      </c>
    </row>
    <row r="13" spans="1:21" x14ac:dyDescent="0.2">
      <c r="F13" s="20" t="s">
        <v>78</v>
      </c>
      <c r="G13" s="20" t="s">
        <v>82</v>
      </c>
      <c r="H13" s="46">
        <v>3</v>
      </c>
    </row>
    <row r="14" spans="1:21" x14ac:dyDescent="0.2">
      <c r="F14" s="20" t="s">
        <v>79</v>
      </c>
      <c r="G14" s="20" t="s">
        <v>83</v>
      </c>
      <c r="H14" s="46">
        <v>4</v>
      </c>
    </row>
    <row r="15" spans="1:21" x14ac:dyDescent="0.2">
      <c r="F15" s="20" t="s">
        <v>80</v>
      </c>
      <c r="G15" s="20" t="s">
        <v>84</v>
      </c>
      <c r="H15" s="46">
        <v>1</v>
      </c>
    </row>
    <row r="16" spans="1:21" x14ac:dyDescent="0.2">
      <c r="F16" s="20" t="s">
        <v>78</v>
      </c>
      <c r="G16" s="20" t="s">
        <v>82</v>
      </c>
      <c r="H16" s="46">
        <v>3</v>
      </c>
    </row>
    <row r="17" spans="4:8" x14ac:dyDescent="0.2">
      <c r="F17" s="20" t="s">
        <v>81</v>
      </c>
      <c r="G17" s="20" t="s">
        <v>85</v>
      </c>
      <c r="H17" s="46">
        <v>4</v>
      </c>
    </row>
    <row r="18" spans="4:8" x14ac:dyDescent="0.2">
      <c r="F18" s="20" t="s">
        <v>79</v>
      </c>
      <c r="G18" s="20" t="s">
        <v>85</v>
      </c>
      <c r="H18" s="46">
        <v>4</v>
      </c>
    </row>
    <row r="19" spans="4:8" x14ac:dyDescent="0.2">
      <c r="F19" s="20" t="s">
        <v>79</v>
      </c>
      <c r="G19" s="20" t="s">
        <v>83</v>
      </c>
      <c r="H19" s="46">
        <v>4</v>
      </c>
    </row>
    <row r="20" spans="4:8" x14ac:dyDescent="0.2">
      <c r="F20" s="20" t="s">
        <v>80</v>
      </c>
      <c r="G20" s="20" t="s">
        <v>83</v>
      </c>
      <c r="H20" s="46">
        <v>1</v>
      </c>
    </row>
    <row r="21" spans="4:8" x14ac:dyDescent="0.2">
      <c r="F21" s="20" t="s">
        <v>78</v>
      </c>
      <c r="G21" s="20" t="s">
        <v>82</v>
      </c>
      <c r="H21" s="46">
        <v>3</v>
      </c>
    </row>
    <row r="22" spans="4:8" x14ac:dyDescent="0.2">
      <c r="F22" s="20" t="s">
        <v>81</v>
      </c>
      <c r="G22" s="20" t="s">
        <v>84</v>
      </c>
      <c r="H22" s="46">
        <v>4</v>
      </c>
    </row>
    <row r="23" spans="4:8" x14ac:dyDescent="0.2">
      <c r="F23" s="20" t="s">
        <v>80</v>
      </c>
      <c r="G23" s="20" t="s">
        <v>85</v>
      </c>
      <c r="H23" s="46">
        <v>1</v>
      </c>
    </row>
    <row r="24" spans="4:8" x14ac:dyDescent="0.2">
      <c r="F24" s="20" t="s">
        <v>81</v>
      </c>
      <c r="G24" s="20" t="s">
        <v>83</v>
      </c>
      <c r="H24" s="46">
        <v>4</v>
      </c>
    </row>
    <row r="25" spans="4:8" x14ac:dyDescent="0.2">
      <c r="F25" s="20" t="s">
        <v>78</v>
      </c>
      <c r="G25" s="20" t="s">
        <v>85</v>
      </c>
      <c r="H25" s="46">
        <v>3</v>
      </c>
    </row>
    <row r="26" spans="4:8" x14ac:dyDescent="0.2">
      <c r="F26" s="20" t="s">
        <v>80</v>
      </c>
      <c r="G26" s="20" t="s">
        <v>84</v>
      </c>
      <c r="H26" s="46">
        <v>1</v>
      </c>
    </row>
    <row r="27" spans="4:8" x14ac:dyDescent="0.2">
      <c r="F27" s="20" t="s">
        <v>79</v>
      </c>
      <c r="G27" s="20" t="s">
        <v>85</v>
      </c>
      <c r="H27" s="46">
        <v>4</v>
      </c>
    </row>
    <row r="31" spans="4:8" ht="15" x14ac:dyDescent="0.25">
      <c r="D31" s="4" t="s">
        <v>264</v>
      </c>
    </row>
    <row r="33" spans="6:8" x14ac:dyDescent="0.2">
      <c r="F33" s="47" t="str" cm="1">
        <f t="array" ref="F33:H48">F12:H27</f>
        <v>Shape</v>
      </c>
      <c r="G33" t="str">
        <v>Colour</v>
      </c>
      <c r="H33" t="str">
        <v>Sides</v>
      </c>
    </row>
    <row r="34" spans="6:8" x14ac:dyDescent="0.2">
      <c r="F34" t="str">
        <v>Triangle</v>
      </c>
      <c r="G34" t="str">
        <v>Red</v>
      </c>
      <c r="H34">
        <v>3</v>
      </c>
    </row>
    <row r="35" spans="6:8" x14ac:dyDescent="0.2">
      <c r="F35" t="str">
        <v>Rectangle</v>
      </c>
      <c r="G35" t="str">
        <v>Amber</v>
      </c>
      <c r="H35">
        <v>4</v>
      </c>
    </row>
    <row r="36" spans="6:8" x14ac:dyDescent="0.2">
      <c r="F36" t="str">
        <v>Circle</v>
      </c>
      <c r="G36" t="str">
        <v>Green</v>
      </c>
      <c r="H36">
        <v>1</v>
      </c>
    </row>
    <row r="37" spans="6:8" x14ac:dyDescent="0.2">
      <c r="F37" t="str">
        <v>Triangle</v>
      </c>
      <c r="G37" t="str">
        <v>Red</v>
      </c>
      <c r="H37">
        <v>3</v>
      </c>
    </row>
    <row r="38" spans="6:8" x14ac:dyDescent="0.2">
      <c r="F38" t="str">
        <v>Square</v>
      </c>
      <c r="G38" t="str">
        <v>Blue</v>
      </c>
      <c r="H38">
        <v>4</v>
      </c>
    </row>
    <row r="39" spans="6:8" x14ac:dyDescent="0.2">
      <c r="F39" t="str">
        <v>Rectangle</v>
      </c>
      <c r="G39" t="str">
        <v>Blue</v>
      </c>
      <c r="H39">
        <v>4</v>
      </c>
    </row>
    <row r="40" spans="6:8" x14ac:dyDescent="0.2">
      <c r="F40" t="str">
        <v>Rectangle</v>
      </c>
      <c r="G40" t="str">
        <v>Amber</v>
      </c>
      <c r="H40">
        <v>4</v>
      </c>
    </row>
    <row r="41" spans="6:8" x14ac:dyDescent="0.2">
      <c r="F41" t="str">
        <v>Circle</v>
      </c>
      <c r="G41" t="str">
        <v>Amber</v>
      </c>
      <c r="H41">
        <v>1</v>
      </c>
    </row>
    <row r="42" spans="6:8" x14ac:dyDescent="0.2">
      <c r="F42" t="str">
        <v>Triangle</v>
      </c>
      <c r="G42" t="str">
        <v>Red</v>
      </c>
      <c r="H42">
        <v>3</v>
      </c>
    </row>
    <row r="43" spans="6:8" x14ac:dyDescent="0.2">
      <c r="F43" t="str">
        <v>Square</v>
      </c>
      <c r="G43" t="str">
        <v>Green</v>
      </c>
      <c r="H43">
        <v>4</v>
      </c>
    </row>
    <row r="44" spans="6:8" x14ac:dyDescent="0.2">
      <c r="F44" t="str">
        <v>Circle</v>
      </c>
      <c r="G44" t="str">
        <v>Blue</v>
      </c>
      <c r="H44">
        <v>1</v>
      </c>
    </row>
    <row r="45" spans="6:8" x14ac:dyDescent="0.2">
      <c r="F45" t="str">
        <v>Square</v>
      </c>
      <c r="G45" t="str">
        <v>Amber</v>
      </c>
      <c r="H45">
        <v>4</v>
      </c>
    </row>
    <row r="46" spans="6:8" x14ac:dyDescent="0.2">
      <c r="F46" t="str">
        <v>Triangle</v>
      </c>
      <c r="G46" t="str">
        <v>Blue</v>
      </c>
      <c r="H46">
        <v>3</v>
      </c>
    </row>
    <row r="47" spans="6:8" x14ac:dyDescent="0.2">
      <c r="F47" t="str">
        <v>Circle</v>
      </c>
      <c r="G47" t="str">
        <v>Green</v>
      </c>
      <c r="H47">
        <v>1</v>
      </c>
    </row>
    <row r="48" spans="6:8" x14ac:dyDescent="0.2">
      <c r="F48" t="str">
        <v>Rectangle</v>
      </c>
      <c r="G48" t="str">
        <v>Blue</v>
      </c>
      <c r="H48">
        <v>4</v>
      </c>
    </row>
    <row r="51" spans="2:21" ht="16.5" thickBot="1" x14ac:dyDescent="0.3">
      <c r="B51" s="39">
        <f>MAX($B$5:$B50)+1</f>
        <v>2</v>
      </c>
      <c r="C51" s="2" t="s">
        <v>86</v>
      </c>
      <c r="D51" s="2"/>
      <c r="E51" s="2"/>
      <c r="F51" s="2"/>
      <c r="G51" s="2"/>
      <c r="H51" s="2"/>
      <c r="I51" s="2"/>
      <c r="J51" s="2"/>
      <c r="K51" s="2"/>
      <c r="L51" s="2"/>
      <c r="M51" s="2"/>
      <c r="N51" s="2"/>
      <c r="O51" s="2"/>
      <c r="P51" s="2"/>
      <c r="Q51" s="2"/>
      <c r="R51" s="2"/>
      <c r="S51" s="2"/>
      <c r="T51" s="2"/>
      <c r="U51" s="2"/>
    </row>
    <row r="52" spans="2:21" ht="12.75" thickTop="1" x14ac:dyDescent="0.2"/>
    <row r="53" spans="2:21" ht="16.5" x14ac:dyDescent="0.25">
      <c r="C53" s="3" t="s">
        <v>87</v>
      </c>
    </row>
    <row r="55" spans="2:21" ht="15" x14ac:dyDescent="0.25">
      <c r="D55" s="4" t="s">
        <v>88</v>
      </c>
      <c r="K55" s="4" t="s">
        <v>89</v>
      </c>
    </row>
    <row r="57" spans="2:21" x14ac:dyDescent="0.2">
      <c r="F57" t="s">
        <v>75</v>
      </c>
      <c r="G57" t="s">
        <v>76</v>
      </c>
      <c r="H57" t="s">
        <v>77</v>
      </c>
      <c r="L57" s="47" t="str" cm="1">
        <f t="array" ref="L57:N72">Basic_Array_Example[#All]</f>
        <v>Shape</v>
      </c>
      <c r="M57" t="str">
        <v>Colour</v>
      </c>
      <c r="N57" t="str">
        <v>Sides</v>
      </c>
    </row>
    <row r="58" spans="2:21" x14ac:dyDescent="0.2">
      <c r="F58" t="s">
        <v>78</v>
      </c>
      <c r="G58" t="s">
        <v>82</v>
      </c>
      <c r="H58">
        <v>3</v>
      </c>
      <c r="L58" t="str">
        <v>Triangle</v>
      </c>
      <c r="M58" t="str">
        <v>Red</v>
      </c>
      <c r="N58">
        <v>3</v>
      </c>
    </row>
    <row r="59" spans="2:21" x14ac:dyDescent="0.2">
      <c r="F59" t="s">
        <v>79</v>
      </c>
      <c r="G59" t="s">
        <v>83</v>
      </c>
      <c r="H59">
        <v>4</v>
      </c>
      <c r="L59" t="str">
        <v>Rectangle</v>
      </c>
      <c r="M59" t="str">
        <v>Amber</v>
      </c>
      <c r="N59">
        <v>4</v>
      </c>
    </row>
    <row r="60" spans="2:21" x14ac:dyDescent="0.2">
      <c r="F60" t="s">
        <v>80</v>
      </c>
      <c r="G60" t="s">
        <v>84</v>
      </c>
      <c r="H60">
        <v>1</v>
      </c>
      <c r="L60" t="str">
        <v>Circle</v>
      </c>
      <c r="M60" t="str">
        <v>Green</v>
      </c>
      <c r="N60">
        <v>1</v>
      </c>
    </row>
    <row r="61" spans="2:21" x14ac:dyDescent="0.2">
      <c r="F61" t="s">
        <v>78</v>
      </c>
      <c r="G61" t="s">
        <v>82</v>
      </c>
      <c r="H61">
        <v>3</v>
      </c>
      <c r="L61" t="str">
        <v>Triangle</v>
      </c>
      <c r="M61" t="str">
        <v>Red</v>
      </c>
      <c r="N61">
        <v>3</v>
      </c>
    </row>
    <row r="62" spans="2:21" x14ac:dyDescent="0.2">
      <c r="F62" t="s">
        <v>81</v>
      </c>
      <c r="G62" t="s">
        <v>85</v>
      </c>
      <c r="H62">
        <v>4</v>
      </c>
      <c r="L62" t="str">
        <v>Square</v>
      </c>
      <c r="M62" t="str">
        <v>Blue</v>
      </c>
      <c r="N62">
        <v>4</v>
      </c>
    </row>
    <row r="63" spans="2:21" x14ac:dyDescent="0.2">
      <c r="F63" t="s">
        <v>79</v>
      </c>
      <c r="G63" t="s">
        <v>85</v>
      </c>
      <c r="H63">
        <v>4</v>
      </c>
      <c r="L63" t="str">
        <v>Rectangle</v>
      </c>
      <c r="M63" t="str">
        <v>Blue</v>
      </c>
      <c r="N63">
        <v>4</v>
      </c>
    </row>
    <row r="64" spans="2:21" x14ac:dyDescent="0.2">
      <c r="F64" t="s">
        <v>79</v>
      </c>
      <c r="G64" t="s">
        <v>83</v>
      </c>
      <c r="H64">
        <v>4</v>
      </c>
      <c r="L64" t="str">
        <v>Rectangle</v>
      </c>
      <c r="M64" t="str">
        <v>Amber</v>
      </c>
      <c r="N64">
        <v>4</v>
      </c>
    </row>
    <row r="65" spans="2:21" x14ac:dyDescent="0.2">
      <c r="F65" t="s">
        <v>80</v>
      </c>
      <c r="G65" t="s">
        <v>83</v>
      </c>
      <c r="H65">
        <v>1</v>
      </c>
      <c r="L65" t="str">
        <v>Circle</v>
      </c>
      <c r="M65" t="str">
        <v>Amber</v>
      </c>
      <c r="N65">
        <v>1</v>
      </c>
    </row>
    <row r="66" spans="2:21" x14ac:dyDescent="0.2">
      <c r="F66" t="s">
        <v>78</v>
      </c>
      <c r="G66" t="s">
        <v>82</v>
      </c>
      <c r="H66">
        <v>3</v>
      </c>
      <c r="L66" t="str">
        <v>Triangle</v>
      </c>
      <c r="M66" t="str">
        <v>Red</v>
      </c>
      <c r="N66">
        <v>3</v>
      </c>
    </row>
    <row r="67" spans="2:21" x14ac:dyDescent="0.2">
      <c r="F67" t="s">
        <v>81</v>
      </c>
      <c r="G67" t="s">
        <v>84</v>
      </c>
      <c r="H67">
        <v>4</v>
      </c>
      <c r="L67" t="str">
        <v>Square</v>
      </c>
      <c r="M67" t="str">
        <v>Green</v>
      </c>
      <c r="N67">
        <v>4</v>
      </c>
    </row>
    <row r="68" spans="2:21" x14ac:dyDescent="0.2">
      <c r="F68" t="s">
        <v>80</v>
      </c>
      <c r="G68" t="s">
        <v>85</v>
      </c>
      <c r="H68">
        <v>1</v>
      </c>
      <c r="L68" t="str">
        <v>Circle</v>
      </c>
      <c r="M68" t="str">
        <v>Blue</v>
      </c>
      <c r="N68">
        <v>1</v>
      </c>
    </row>
    <row r="69" spans="2:21" x14ac:dyDescent="0.2">
      <c r="F69" t="s">
        <v>81</v>
      </c>
      <c r="G69" t="s">
        <v>83</v>
      </c>
      <c r="H69">
        <v>4</v>
      </c>
      <c r="L69" t="str">
        <v>Square</v>
      </c>
      <c r="M69" t="str">
        <v>Amber</v>
      </c>
      <c r="N69">
        <v>4</v>
      </c>
    </row>
    <row r="70" spans="2:21" x14ac:dyDescent="0.2">
      <c r="F70" t="s">
        <v>78</v>
      </c>
      <c r="G70" t="s">
        <v>85</v>
      </c>
      <c r="H70">
        <v>3</v>
      </c>
      <c r="L70" t="str">
        <v>Triangle</v>
      </c>
      <c r="M70" t="str">
        <v>Blue</v>
      </c>
      <c r="N70">
        <v>3</v>
      </c>
    </row>
    <row r="71" spans="2:21" x14ac:dyDescent="0.2">
      <c r="F71" t="s">
        <v>80</v>
      </c>
      <c r="G71" t="s">
        <v>84</v>
      </c>
      <c r="H71">
        <v>1</v>
      </c>
      <c r="L71" t="str">
        <v>Circle</v>
      </c>
      <c r="M71" t="str">
        <v>Green</v>
      </c>
      <c r="N71">
        <v>1</v>
      </c>
    </row>
    <row r="72" spans="2:21" x14ac:dyDescent="0.2">
      <c r="F72" t="s">
        <v>79</v>
      </c>
      <c r="G72" t="s">
        <v>85</v>
      </c>
      <c r="H72">
        <v>4</v>
      </c>
      <c r="L72" t="str">
        <v>Rectangle</v>
      </c>
      <c r="M72" t="str">
        <v>Blue</v>
      </c>
      <c r="N72">
        <v>4</v>
      </c>
    </row>
    <row r="75" spans="2:21" ht="16.5" thickBot="1" x14ac:dyDescent="0.3">
      <c r="B75" s="39">
        <f>MAX($B$5:$B74)+1</f>
        <v>3</v>
      </c>
      <c r="C75" s="2" t="s">
        <v>90</v>
      </c>
      <c r="D75" s="2"/>
      <c r="E75" s="2"/>
      <c r="F75" s="2"/>
      <c r="G75" s="2"/>
      <c r="H75" s="2"/>
      <c r="I75" s="2"/>
      <c r="J75" s="2"/>
      <c r="K75" s="2"/>
      <c r="L75" s="2"/>
      <c r="M75" s="2"/>
      <c r="N75" s="2"/>
      <c r="O75" s="2"/>
      <c r="P75" s="2"/>
      <c r="Q75" s="2"/>
      <c r="R75" s="2"/>
      <c r="S75" s="2"/>
      <c r="T75" s="2"/>
      <c r="U75" s="2"/>
    </row>
    <row r="76" spans="2:21" ht="12.75" thickTop="1" x14ac:dyDescent="0.2"/>
    <row r="77" spans="2:21" ht="16.5" x14ac:dyDescent="0.25">
      <c r="C77" s="3" t="s">
        <v>87</v>
      </c>
    </row>
    <row r="79" spans="2:21" ht="15" x14ac:dyDescent="0.25">
      <c r="D79" s="4" t="s">
        <v>91</v>
      </c>
      <c r="K79" s="4" t="s">
        <v>89</v>
      </c>
    </row>
    <row r="81" spans="6:14" x14ac:dyDescent="0.2">
      <c r="F81" s="13" t="s">
        <v>75</v>
      </c>
      <c r="G81" s="13" t="s">
        <v>76</v>
      </c>
      <c r="H81" s="13" t="s">
        <v>77</v>
      </c>
      <c r="L81" s="47" t="str" cm="1">
        <f t="array" ref="L81:N96">_xlfn.ANCHORARRAY(L57)</f>
        <v>Shape</v>
      </c>
      <c r="M81" t="str">
        <v>Colour</v>
      </c>
      <c r="N81" t="str">
        <v>Sides</v>
      </c>
    </row>
    <row r="82" spans="6:14" x14ac:dyDescent="0.2">
      <c r="F82" s="20" t="s">
        <v>78</v>
      </c>
      <c r="G82" s="20" t="s">
        <v>82</v>
      </c>
      <c r="H82" s="46">
        <v>3</v>
      </c>
      <c r="L82" t="str">
        <v>Triangle</v>
      </c>
      <c r="M82" t="str">
        <v>Red</v>
      </c>
      <c r="N82">
        <v>3</v>
      </c>
    </row>
    <row r="83" spans="6:14" x14ac:dyDescent="0.2">
      <c r="F83" s="20" t="s">
        <v>79</v>
      </c>
      <c r="G83" s="20" t="s">
        <v>83</v>
      </c>
      <c r="H83" s="46">
        <v>4</v>
      </c>
      <c r="L83" t="str">
        <v>Rectangle</v>
      </c>
      <c r="M83" t="str">
        <v>Amber</v>
      </c>
      <c r="N83">
        <v>4</v>
      </c>
    </row>
    <row r="84" spans="6:14" x14ac:dyDescent="0.2">
      <c r="F84" s="20" t="s">
        <v>80</v>
      </c>
      <c r="G84" s="20" t="s">
        <v>84</v>
      </c>
      <c r="H84" s="46">
        <v>1</v>
      </c>
      <c r="L84" t="str">
        <v>Circle</v>
      </c>
      <c r="M84" t="str">
        <v>Green</v>
      </c>
      <c r="N84">
        <v>1</v>
      </c>
    </row>
    <row r="85" spans="6:14" x14ac:dyDescent="0.2">
      <c r="F85" s="20" t="s">
        <v>78</v>
      </c>
      <c r="G85" s="20" t="s">
        <v>82</v>
      </c>
      <c r="H85" s="46">
        <v>3</v>
      </c>
      <c r="L85" t="str">
        <v>Triangle</v>
      </c>
      <c r="M85" t="str">
        <v>Red</v>
      </c>
      <c r="N85">
        <v>3</v>
      </c>
    </row>
    <row r="86" spans="6:14" x14ac:dyDescent="0.2">
      <c r="F86" s="20" t="s">
        <v>81</v>
      </c>
      <c r="G86" s="20" t="s">
        <v>85</v>
      </c>
      <c r="H86" s="46">
        <v>4</v>
      </c>
      <c r="L86" t="str">
        <v>Square</v>
      </c>
      <c r="M86" t="str">
        <v>Blue</v>
      </c>
      <c r="N86">
        <v>4</v>
      </c>
    </row>
    <row r="87" spans="6:14" x14ac:dyDescent="0.2">
      <c r="F87" s="20" t="s">
        <v>79</v>
      </c>
      <c r="G87" s="20" t="s">
        <v>85</v>
      </c>
      <c r="H87" s="46">
        <v>4</v>
      </c>
      <c r="L87" t="str">
        <v>Rectangle</v>
      </c>
      <c r="M87" t="str">
        <v>Blue</v>
      </c>
      <c r="N87">
        <v>4</v>
      </c>
    </row>
    <row r="88" spans="6:14" x14ac:dyDescent="0.2">
      <c r="F88" s="20" t="s">
        <v>79</v>
      </c>
      <c r="G88" s="20" t="s">
        <v>83</v>
      </c>
      <c r="H88" s="46">
        <v>4</v>
      </c>
      <c r="L88" t="str">
        <v>Rectangle</v>
      </c>
      <c r="M88" t="str">
        <v>Amber</v>
      </c>
      <c r="N88">
        <v>4</v>
      </c>
    </row>
    <row r="89" spans="6:14" x14ac:dyDescent="0.2">
      <c r="F89" s="20" t="s">
        <v>80</v>
      </c>
      <c r="G89" s="20" t="s">
        <v>83</v>
      </c>
      <c r="H89" s="46">
        <v>1</v>
      </c>
      <c r="L89" t="str">
        <v>Circle</v>
      </c>
      <c r="M89" t="str">
        <v>Amber</v>
      </c>
      <c r="N89">
        <v>1</v>
      </c>
    </row>
    <row r="90" spans="6:14" x14ac:dyDescent="0.2">
      <c r="F90" s="20" t="s">
        <v>78</v>
      </c>
      <c r="G90" s="20" t="s">
        <v>82</v>
      </c>
      <c r="H90" s="46">
        <v>3</v>
      </c>
      <c r="L90" t="str">
        <v>Triangle</v>
      </c>
      <c r="M90" t="str">
        <v>Red</v>
      </c>
      <c r="N90">
        <v>3</v>
      </c>
    </row>
    <row r="91" spans="6:14" x14ac:dyDescent="0.2">
      <c r="F91" s="20" t="s">
        <v>81</v>
      </c>
      <c r="G91" s="20" t="s">
        <v>84</v>
      </c>
      <c r="H91" s="46">
        <v>4</v>
      </c>
      <c r="L91" t="str">
        <v>Square</v>
      </c>
      <c r="M91" t="str">
        <v>Green</v>
      </c>
      <c r="N91">
        <v>4</v>
      </c>
    </row>
    <row r="92" spans="6:14" x14ac:dyDescent="0.2">
      <c r="F92" s="20" t="s">
        <v>80</v>
      </c>
      <c r="G92" s="20" t="s">
        <v>85</v>
      </c>
      <c r="H92" s="46">
        <v>1</v>
      </c>
      <c r="L92" t="str">
        <v>Circle</v>
      </c>
      <c r="M92" t="str">
        <v>Blue</v>
      </c>
      <c r="N92">
        <v>1</v>
      </c>
    </row>
    <row r="93" spans="6:14" x14ac:dyDescent="0.2">
      <c r="F93" s="20" t="s">
        <v>81</v>
      </c>
      <c r="G93" s="20" t="s">
        <v>83</v>
      </c>
      <c r="H93" s="46">
        <v>4</v>
      </c>
      <c r="L93" t="str">
        <v>Square</v>
      </c>
      <c r="M93" t="str">
        <v>Amber</v>
      </c>
      <c r="N93">
        <v>4</v>
      </c>
    </row>
    <row r="94" spans="6:14" x14ac:dyDescent="0.2">
      <c r="F94" s="20" t="s">
        <v>78</v>
      </c>
      <c r="G94" s="20" t="s">
        <v>85</v>
      </c>
      <c r="H94" s="46">
        <v>3</v>
      </c>
      <c r="L94" t="str">
        <v>Triangle</v>
      </c>
      <c r="M94" t="str">
        <v>Blue</v>
      </c>
      <c r="N94">
        <v>3</v>
      </c>
    </row>
    <row r="95" spans="6:14" x14ac:dyDescent="0.2">
      <c r="F95" s="20" t="s">
        <v>80</v>
      </c>
      <c r="G95" s="20" t="s">
        <v>84</v>
      </c>
      <c r="H95" s="46">
        <v>1</v>
      </c>
      <c r="L95" t="str">
        <v>Circle</v>
      </c>
      <c r="M95" t="str">
        <v>Green</v>
      </c>
      <c r="N95">
        <v>1</v>
      </c>
    </row>
    <row r="96" spans="6:14" x14ac:dyDescent="0.2">
      <c r="F96" s="20" t="s">
        <v>79</v>
      </c>
      <c r="G96" s="20" t="s">
        <v>85</v>
      </c>
      <c r="H96" s="46">
        <v>4</v>
      </c>
      <c r="L96" t="str">
        <v>Rectangle</v>
      </c>
      <c r="M96" t="str">
        <v>Blue</v>
      </c>
      <c r="N96">
        <v>4</v>
      </c>
    </row>
  </sheetData>
  <mergeCells count="2">
    <mergeCell ref="I1:J1"/>
    <mergeCell ref="A3:E3"/>
  </mergeCells>
  <conditionalFormatting sqref="F4">
    <cfRule type="cellIs" dxfId="23" priority="1" operator="notEqual">
      <formula>0</formula>
    </cfRule>
  </conditionalFormatting>
  <hyperlinks>
    <hyperlink ref="F4" location="Overall_Error_Check" tooltip="Go to Overall Error Check" display="Overall_Error_Check" xr:uid="{65472F41-80E8-4651-A9BB-3D89ED542104}"/>
    <hyperlink ref="A3:E3" location="HL_Navigator" tooltip="Go to Navigator (Table of Contents)" display="Navigator" xr:uid="{FE3F260C-7085-4CCD-8A41-16B4E2E934C8}"/>
    <hyperlink ref="A3" location="HL_Navigator" display="Navigator" xr:uid="{4D7F8AB3-E04C-4808-8F33-A168178CA91D}"/>
  </hyperlink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58AA-F21B-4F8F-88BB-29AD6924B1B7}">
  <sheetPr codeName="Sheet14">
    <outlinePr summaryBelow="0" summaryRight="0"/>
  </sheetPr>
  <dimension ref="A1:S19"/>
  <sheetViews>
    <sheetView showGridLines="0" workbookViewId="0">
      <pane ySplit="4" topLeftCell="A5" activePane="bottomLeft" state="frozen"/>
      <selection pane="bottomLeft" activeCell="A5" sqref="A5"/>
    </sheetView>
  </sheetViews>
  <sheetFormatPr defaultRowHeight="12" x14ac:dyDescent="0.2"/>
  <cols>
    <col min="1" max="5" width="3.7109375" customWidth="1"/>
  </cols>
  <sheetData>
    <row r="1" spans="1:19" ht="20.25" x14ac:dyDescent="0.3">
      <c r="A1" s="14" t="str">
        <f ca="1">IF(ISERROR(RIGHT(CELL("filename",A1),LEN(CELL("filename",A1))-FIND("]",CELL("filename",A1)))),
"",
RIGHT(CELL("filename",A1),LEN(CELL("filename",A1))-FIND("]",CELL("filename",A1))))</f>
        <v>Table vs. Array</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Table vs. Array</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175</v>
      </c>
      <c r="J10" s="4" t="s">
        <v>265</v>
      </c>
    </row>
    <row r="12" spans="1:19" x14ac:dyDescent="0.2">
      <c r="F12" t="s">
        <v>176</v>
      </c>
      <c r="G12" t="s">
        <v>141</v>
      </c>
      <c r="K12" s="47" t="str" cm="1">
        <f t="array" ref="K12:L19">Chart_Data_Table[#All]</f>
        <v>Month</v>
      </c>
      <c r="L12" t="str">
        <v>Sales</v>
      </c>
    </row>
    <row r="13" spans="1:19" x14ac:dyDescent="0.2">
      <c r="F13" t="s">
        <v>177</v>
      </c>
      <c r="G13">
        <v>10</v>
      </c>
      <c r="K13" t="str">
        <v>Jan</v>
      </c>
      <c r="L13">
        <v>10</v>
      </c>
    </row>
    <row r="14" spans="1:19" x14ac:dyDescent="0.2">
      <c r="F14" t="s">
        <v>178</v>
      </c>
      <c r="G14">
        <v>20</v>
      </c>
      <c r="K14" t="str">
        <v>Feb</v>
      </c>
      <c r="L14">
        <v>20</v>
      </c>
    </row>
    <row r="15" spans="1:19" x14ac:dyDescent="0.2">
      <c r="F15" t="s">
        <v>179</v>
      </c>
      <c r="G15">
        <v>30</v>
      </c>
      <c r="K15" t="str">
        <v>Mar</v>
      </c>
      <c r="L15">
        <v>30</v>
      </c>
    </row>
    <row r="16" spans="1:19" x14ac:dyDescent="0.2">
      <c r="F16" t="s">
        <v>180</v>
      </c>
      <c r="G16">
        <v>40</v>
      </c>
      <c r="K16" t="str">
        <v>Apr</v>
      </c>
      <c r="L16">
        <v>40</v>
      </c>
    </row>
    <row r="17" spans="6:12" x14ac:dyDescent="0.2">
      <c r="F17" t="s">
        <v>181</v>
      </c>
      <c r="G17">
        <v>50</v>
      </c>
      <c r="K17" t="str">
        <v>May</v>
      </c>
      <c r="L17">
        <v>50</v>
      </c>
    </row>
    <row r="18" spans="6:12" x14ac:dyDescent="0.2">
      <c r="F18" t="s">
        <v>182</v>
      </c>
      <c r="G18">
        <v>60</v>
      </c>
      <c r="K18" t="str">
        <v>Jun</v>
      </c>
      <c r="L18">
        <v>60</v>
      </c>
    </row>
    <row r="19" spans="6:12" x14ac:dyDescent="0.2">
      <c r="F19" t="s">
        <v>183</v>
      </c>
      <c r="G19">
        <v>70</v>
      </c>
      <c r="K19" t="str">
        <v>Jul</v>
      </c>
      <c r="L19">
        <v>70</v>
      </c>
    </row>
  </sheetData>
  <mergeCells count="2">
    <mergeCell ref="I1:J1"/>
    <mergeCell ref="A3:E3"/>
  </mergeCells>
  <conditionalFormatting sqref="F4">
    <cfRule type="cellIs" dxfId="22" priority="1" operator="notEqual">
      <formula>0</formula>
    </cfRule>
  </conditionalFormatting>
  <hyperlinks>
    <hyperlink ref="F4" location="Overall_Error_Check" tooltip="Go to Overall Error Check" display="Overall_Error_Check" xr:uid="{EFAA8155-774D-42CF-8A84-FEC51771CF36}"/>
    <hyperlink ref="A3:E3" location="HL_Navigator" tooltip="Go to Navigator (Table of Contents)" display="Navigator" xr:uid="{EA62ED38-7A36-427B-8E4C-F685D6C6E1BA}"/>
    <hyperlink ref="A3" location="HL_Navigator" display="Navigator" xr:uid="{9AB0D76C-39E7-4CDC-80D6-13B63ACDEE23}"/>
  </hyperlink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344F-A52E-4A68-BA42-CBDF2F1D224F}">
  <sheetPr codeName="Sheet9">
    <outlinePr summaryBelow="0" summaryRight="0"/>
    <pageSetUpPr fitToPage="1"/>
  </sheetPr>
  <dimension ref="A1:S27"/>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SINGLE Example</v>
      </c>
      <c r="I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SINGLE Example</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c r="J12" s="13" t="s">
        <v>121</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247</v>
      </c>
    </row>
    <row r="17" spans="6:10" x14ac:dyDescent="0.2">
      <c r="F17" s="20" t="s">
        <v>103</v>
      </c>
      <c r="G17" s="20" t="s">
        <v>104</v>
      </c>
      <c r="H17" s="46">
        <v>978</v>
      </c>
      <c r="J17" s="47">
        <f>H13:H27</f>
        <v>978</v>
      </c>
    </row>
    <row r="18" spans="6:10" x14ac:dyDescent="0.2">
      <c r="F18" s="20" t="s">
        <v>97</v>
      </c>
      <c r="G18" s="20" t="s">
        <v>98</v>
      </c>
      <c r="H18" s="46">
        <v>508</v>
      </c>
    </row>
    <row r="19" spans="6:10" x14ac:dyDescent="0.2">
      <c r="F19" s="20" t="s">
        <v>99</v>
      </c>
      <c r="G19" s="20" t="s">
        <v>105</v>
      </c>
      <c r="H19" s="46">
        <v>300</v>
      </c>
    </row>
    <row r="20" spans="6:10" x14ac:dyDescent="0.2">
      <c r="F20" s="20" t="s">
        <v>106</v>
      </c>
      <c r="G20" s="20" t="s">
        <v>107</v>
      </c>
      <c r="H20" s="46">
        <v>778</v>
      </c>
    </row>
    <row r="21" spans="6:10" x14ac:dyDescent="0.2">
      <c r="F21" s="20" t="s">
        <v>109</v>
      </c>
      <c r="G21" s="20" t="s">
        <v>110</v>
      </c>
      <c r="H21" s="46">
        <v>954</v>
      </c>
    </row>
    <row r="22" spans="6:10" x14ac:dyDescent="0.2">
      <c r="F22" s="20" t="s">
        <v>111</v>
      </c>
      <c r="G22" s="20" t="s">
        <v>112</v>
      </c>
      <c r="H22" s="46">
        <v>203</v>
      </c>
      <c r="J22" s="47">
        <f t="shared" ref="J22" si="0">H18:H32</f>
        <v>203</v>
      </c>
    </row>
    <row r="23" spans="6:10" x14ac:dyDescent="0.2">
      <c r="F23" s="20" t="s">
        <v>113</v>
      </c>
      <c r="G23" s="20" t="s">
        <v>114</v>
      </c>
      <c r="H23" s="46">
        <v>711</v>
      </c>
    </row>
    <row r="24" spans="6:10" x14ac:dyDescent="0.2">
      <c r="F24" s="20" t="s">
        <v>106</v>
      </c>
      <c r="G24" s="20" t="s">
        <v>108</v>
      </c>
      <c r="H24" s="46">
        <v>305</v>
      </c>
    </row>
    <row r="25" spans="6:10" x14ac:dyDescent="0.2">
      <c r="F25" s="20" t="s">
        <v>115</v>
      </c>
      <c r="G25" s="20" t="s">
        <v>116</v>
      </c>
      <c r="H25" s="46">
        <v>839</v>
      </c>
    </row>
    <row r="26" spans="6:10" x14ac:dyDescent="0.2">
      <c r="F26" s="20" t="s">
        <v>117</v>
      </c>
      <c r="G26" s="20" t="s">
        <v>118</v>
      </c>
      <c r="H26" s="46">
        <v>611</v>
      </c>
    </row>
    <row r="27" spans="6:10" x14ac:dyDescent="0.2">
      <c r="F27" s="20" t="s">
        <v>119</v>
      </c>
      <c r="G27" s="20" t="s">
        <v>120</v>
      </c>
      <c r="H27" s="46">
        <v>197</v>
      </c>
    </row>
  </sheetData>
  <mergeCells count="1">
    <mergeCell ref="A3:E3"/>
  </mergeCells>
  <conditionalFormatting sqref="F4">
    <cfRule type="cellIs" dxfId="21" priority="1" operator="notEqual">
      <formula>0</formula>
    </cfRule>
  </conditionalFormatting>
  <hyperlinks>
    <hyperlink ref="F4" location="Overall_Error_Check" tooltip="Go to Overall Error Check" display="Overall_Error_Check" xr:uid="{F9ED29FD-CD7C-4C94-B805-B055BCA58AB8}"/>
    <hyperlink ref="A3:E3" location="HL_Navigator" tooltip="Go to Navigator (Table of Contents)" display="Navigator" xr:uid="{6FCF4080-EAC7-479F-BA11-F67BA13B6675}"/>
    <hyperlink ref="A3" location="HL_Navigator" display="Navigator" xr:uid="{4E0422E3-C600-46B2-B2E0-D4A6E969C37B}"/>
  </hyperlinks>
  <pageMargins left="0.70866141732283472" right="0.70866141732283472" top="0.74803149606299213" bottom="0.74803149606299213" header="0.31496062992125984" footer="0.31496062992125984"/>
  <pageSetup scale="68" orientation="portrait" r:id="rId1"/>
  <ignoredErrors>
    <ignoredError sqref="J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61E9-F1DC-4310-9A9C-630AFD0190A0}">
  <sheetPr codeName="Sheet10">
    <outlinePr summaryBelow="0" summaryRight="0"/>
    <pageSetUpPr fitToPage="1"/>
  </sheetPr>
  <dimension ref="A1:S110"/>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SORT Examples</v>
      </c>
      <c r="I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SORT Examples</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508</v>
      </c>
    </row>
    <row r="17" spans="4:8" x14ac:dyDescent="0.2">
      <c r="F17" s="20" t="s">
        <v>103</v>
      </c>
      <c r="G17" s="20" t="s">
        <v>104</v>
      </c>
      <c r="H17" s="46">
        <v>978</v>
      </c>
    </row>
    <row r="18" spans="4:8" x14ac:dyDescent="0.2">
      <c r="F18" s="20" t="s">
        <v>97</v>
      </c>
      <c r="G18" s="20" t="s">
        <v>98</v>
      </c>
      <c r="H18" s="46">
        <v>508</v>
      </c>
    </row>
    <row r="19" spans="4:8" x14ac:dyDescent="0.2">
      <c r="F19" s="20" t="s">
        <v>99</v>
      </c>
      <c r="G19" s="20" t="s">
        <v>105</v>
      </c>
      <c r="H19" s="46">
        <v>300</v>
      </c>
    </row>
    <row r="20" spans="4:8" x14ac:dyDescent="0.2">
      <c r="F20" s="20" t="s">
        <v>106</v>
      </c>
      <c r="G20" s="20" t="s">
        <v>107</v>
      </c>
      <c r="H20" s="46">
        <v>778</v>
      </c>
    </row>
    <row r="21" spans="4:8" x14ac:dyDescent="0.2">
      <c r="F21" s="20" t="s">
        <v>109</v>
      </c>
      <c r="G21" s="20" t="s">
        <v>110</v>
      </c>
      <c r="H21" s="46">
        <v>954</v>
      </c>
    </row>
    <row r="22" spans="4:8" x14ac:dyDescent="0.2">
      <c r="F22" s="20" t="s">
        <v>111</v>
      </c>
      <c r="G22" s="20" t="s">
        <v>112</v>
      </c>
      <c r="H22" s="46">
        <v>203</v>
      </c>
    </row>
    <row r="23" spans="4:8" x14ac:dyDescent="0.2">
      <c r="F23" s="20" t="s">
        <v>113</v>
      </c>
      <c r="G23" s="20" t="s">
        <v>114</v>
      </c>
      <c r="H23" s="46">
        <v>711</v>
      </c>
    </row>
    <row r="24" spans="4:8" x14ac:dyDescent="0.2">
      <c r="F24" s="20" t="s">
        <v>106</v>
      </c>
      <c r="G24" s="20" t="s">
        <v>108</v>
      </c>
      <c r="H24" s="46">
        <v>305</v>
      </c>
    </row>
    <row r="25" spans="4:8" x14ac:dyDescent="0.2">
      <c r="F25" s="20" t="s">
        <v>115</v>
      </c>
      <c r="G25" s="20" t="s">
        <v>116</v>
      </c>
      <c r="H25" s="46">
        <v>839</v>
      </c>
    </row>
    <row r="26" spans="4:8" x14ac:dyDescent="0.2">
      <c r="F26" s="20" t="s">
        <v>117</v>
      </c>
      <c r="G26" s="20" t="s">
        <v>118</v>
      </c>
      <c r="H26" s="46">
        <v>611</v>
      </c>
    </row>
    <row r="27" spans="4:8" x14ac:dyDescent="0.2">
      <c r="F27" s="20" t="s">
        <v>119</v>
      </c>
      <c r="G27" s="20" t="s">
        <v>120</v>
      </c>
      <c r="H27" s="46">
        <v>197</v>
      </c>
    </row>
    <row r="30" spans="4:8" ht="15" x14ac:dyDescent="0.25">
      <c r="D30" s="4" t="s">
        <v>124</v>
      </c>
    </row>
    <row r="32" spans="4:8" x14ac:dyDescent="0.2">
      <c r="F32" s="47" cm="1">
        <f t="array" ref="F32:F46">_xlfn._xlws.SORT(H13:H27)</f>
        <v>197</v>
      </c>
    </row>
    <row r="33" spans="6:6" x14ac:dyDescent="0.2">
      <c r="F33">
        <v>203</v>
      </c>
    </row>
    <row r="34" spans="6:6" x14ac:dyDescent="0.2">
      <c r="F34">
        <v>300</v>
      </c>
    </row>
    <row r="35" spans="6:6" x14ac:dyDescent="0.2">
      <c r="F35">
        <v>305</v>
      </c>
    </row>
    <row r="36" spans="6:6" x14ac:dyDescent="0.2">
      <c r="F36">
        <v>508</v>
      </c>
    </row>
    <row r="37" spans="6:6" x14ac:dyDescent="0.2">
      <c r="F37">
        <v>508</v>
      </c>
    </row>
    <row r="38" spans="6:6" x14ac:dyDescent="0.2">
      <c r="F38">
        <v>611</v>
      </c>
    </row>
    <row r="39" spans="6:6" x14ac:dyDescent="0.2">
      <c r="F39">
        <v>711</v>
      </c>
    </row>
    <row r="40" spans="6:6" x14ac:dyDescent="0.2">
      <c r="F40">
        <v>717</v>
      </c>
    </row>
    <row r="41" spans="6:6" x14ac:dyDescent="0.2">
      <c r="F41">
        <v>778</v>
      </c>
    </row>
    <row r="42" spans="6:6" x14ac:dyDescent="0.2">
      <c r="F42">
        <v>839</v>
      </c>
    </row>
    <row r="43" spans="6:6" x14ac:dyDescent="0.2">
      <c r="F43">
        <v>885</v>
      </c>
    </row>
    <row r="44" spans="6:6" x14ac:dyDescent="0.2">
      <c r="F44">
        <v>954</v>
      </c>
    </row>
    <row r="45" spans="6:6" x14ac:dyDescent="0.2">
      <c r="F45">
        <v>976</v>
      </c>
    </row>
    <row r="46" spans="6:6" x14ac:dyDescent="0.2">
      <c r="F46">
        <v>978</v>
      </c>
    </row>
    <row r="49" spans="4:6" ht="15" x14ac:dyDescent="0.25">
      <c r="D49" s="4" t="s">
        <v>125</v>
      </c>
    </row>
    <row r="51" spans="4:6" x14ac:dyDescent="0.2">
      <c r="F51" s="47" cm="1">
        <f t="array" ref="F51:F65">_xlfn._xlws.SORT(H13:H27,,-1)</f>
        <v>978</v>
      </c>
    </row>
    <row r="52" spans="4:6" x14ac:dyDescent="0.2">
      <c r="F52">
        <v>976</v>
      </c>
    </row>
    <row r="53" spans="4:6" x14ac:dyDescent="0.2">
      <c r="F53">
        <v>954</v>
      </c>
    </row>
    <row r="54" spans="4:6" x14ac:dyDescent="0.2">
      <c r="F54">
        <v>885</v>
      </c>
    </row>
    <row r="55" spans="4:6" x14ac:dyDescent="0.2">
      <c r="F55">
        <v>839</v>
      </c>
    </row>
    <row r="56" spans="4:6" x14ac:dyDescent="0.2">
      <c r="F56">
        <v>778</v>
      </c>
    </row>
    <row r="57" spans="4:6" x14ac:dyDescent="0.2">
      <c r="F57">
        <v>717</v>
      </c>
    </row>
    <row r="58" spans="4:6" x14ac:dyDescent="0.2">
      <c r="F58">
        <v>711</v>
      </c>
    </row>
    <row r="59" spans="4:6" x14ac:dyDescent="0.2">
      <c r="F59">
        <v>611</v>
      </c>
    </row>
    <row r="60" spans="4:6" x14ac:dyDescent="0.2">
      <c r="F60">
        <v>508</v>
      </c>
    </row>
    <row r="61" spans="4:6" x14ac:dyDescent="0.2">
      <c r="F61">
        <v>508</v>
      </c>
    </row>
    <row r="62" spans="4:6" x14ac:dyDescent="0.2">
      <c r="F62">
        <v>305</v>
      </c>
    </row>
    <row r="63" spans="4:6" x14ac:dyDescent="0.2">
      <c r="F63">
        <v>300</v>
      </c>
    </row>
    <row r="64" spans="4:6" x14ac:dyDescent="0.2">
      <c r="F64">
        <v>203</v>
      </c>
    </row>
    <row r="65" spans="4:8" x14ac:dyDescent="0.2">
      <c r="F65">
        <v>197</v>
      </c>
    </row>
    <row r="68" spans="4:8" ht="15" x14ac:dyDescent="0.25">
      <c r="D68" s="4" t="s">
        <v>126</v>
      </c>
    </row>
    <row r="70" spans="4:8" x14ac:dyDescent="0.2">
      <c r="F70" s="47" t="str" cm="1">
        <f t="array" ref="F70:H84">_xlfn._xlws.SORT(F13:H27,3,-1)</f>
        <v>Piper</v>
      </c>
      <c r="G70" t="str">
        <v>Pied</v>
      </c>
      <c r="H70">
        <v>978</v>
      </c>
    </row>
    <row r="71" spans="4:8" x14ac:dyDescent="0.2">
      <c r="F71" t="str">
        <v>Artie</v>
      </c>
      <c r="G71" t="str">
        <v>Detoo</v>
      </c>
      <c r="H71">
        <v>976</v>
      </c>
    </row>
    <row r="72" spans="4:8" x14ac:dyDescent="0.2">
      <c r="F72" t="str">
        <v>Shelley</v>
      </c>
      <c r="G72" t="str">
        <v>Ack</v>
      </c>
      <c r="H72">
        <v>954</v>
      </c>
    </row>
    <row r="73" spans="4:8" x14ac:dyDescent="0.2">
      <c r="F73" t="str">
        <v>Amanda</v>
      </c>
      <c r="G73" t="str">
        <v>Hugankiss</v>
      </c>
      <c r="H73">
        <v>885</v>
      </c>
    </row>
    <row r="74" spans="4:8" x14ac:dyDescent="0.2">
      <c r="F74" t="str">
        <v>Daley</v>
      </c>
      <c r="G74" t="str">
        <v>News</v>
      </c>
      <c r="H74">
        <v>839</v>
      </c>
    </row>
    <row r="75" spans="4:8" x14ac:dyDescent="0.2">
      <c r="F75" t="str">
        <v>Mike</v>
      </c>
      <c r="G75" t="str">
        <v>Stand</v>
      </c>
      <c r="H75">
        <v>778</v>
      </c>
    </row>
    <row r="76" spans="4:8" x14ac:dyDescent="0.2">
      <c r="F76" t="str">
        <v>Ivan</v>
      </c>
      <c r="G76" t="str">
        <v>Idea</v>
      </c>
      <c r="H76">
        <v>717</v>
      </c>
    </row>
    <row r="77" spans="4:8" x14ac:dyDescent="0.2">
      <c r="F77" t="str">
        <v>Sheikh</v>
      </c>
      <c r="G77" t="str">
        <v>Spear</v>
      </c>
      <c r="H77">
        <v>711</v>
      </c>
    </row>
    <row r="78" spans="4:8" x14ac:dyDescent="0.2">
      <c r="F78" t="str">
        <v>Hugo</v>
      </c>
      <c r="G78" t="str">
        <v>There</v>
      </c>
      <c r="H78">
        <v>611</v>
      </c>
    </row>
    <row r="79" spans="4:8" x14ac:dyDescent="0.2">
      <c r="F79" t="str">
        <v>Blake</v>
      </c>
      <c r="G79" t="str">
        <v>Seven</v>
      </c>
      <c r="H79">
        <v>508</v>
      </c>
    </row>
    <row r="80" spans="4:8" x14ac:dyDescent="0.2">
      <c r="F80" t="str">
        <v>Ivana</v>
      </c>
      <c r="G80" t="str">
        <v>Tinkle</v>
      </c>
      <c r="H80">
        <v>508</v>
      </c>
    </row>
    <row r="81" spans="4:8" x14ac:dyDescent="0.2">
      <c r="F81" t="str">
        <v>Mike</v>
      </c>
      <c r="G81" t="str">
        <v>Robe</v>
      </c>
      <c r="H81">
        <v>305</v>
      </c>
    </row>
    <row r="82" spans="4:8" x14ac:dyDescent="0.2">
      <c r="F82" t="str">
        <v>Artie</v>
      </c>
      <c r="G82" t="str">
        <v>Chokes</v>
      </c>
      <c r="H82">
        <v>300</v>
      </c>
    </row>
    <row r="83" spans="4:8" x14ac:dyDescent="0.2">
      <c r="F83" t="str">
        <v>Blade</v>
      </c>
      <c r="G83" t="str">
        <v>Runner</v>
      </c>
      <c r="H83">
        <v>203</v>
      </c>
    </row>
    <row r="84" spans="4:8" x14ac:dyDescent="0.2">
      <c r="F84" t="str">
        <v>Mimi</v>
      </c>
      <c r="G84" t="str">
        <v>Selfish</v>
      </c>
      <c r="H84">
        <v>197</v>
      </c>
    </row>
    <row r="87" spans="4:8" ht="15" x14ac:dyDescent="0.25">
      <c r="D87" s="4" t="s">
        <v>127</v>
      </c>
    </row>
    <row r="89" spans="4:8" x14ac:dyDescent="0.2">
      <c r="F89" s="47" t="str" cm="1">
        <f t="array" ref="F89:G103">_xlfn._xlws.SORT(F13:G27,{1;2},{1;-1})</f>
        <v>Amanda</v>
      </c>
      <c r="G89" t="str">
        <v>Hugankiss</v>
      </c>
    </row>
    <row r="90" spans="4:8" x14ac:dyDescent="0.2">
      <c r="F90" t="str">
        <v>Artie</v>
      </c>
      <c r="G90" t="str">
        <v>Detoo</v>
      </c>
    </row>
    <row r="91" spans="4:8" x14ac:dyDescent="0.2">
      <c r="F91" t="str">
        <v>Artie</v>
      </c>
      <c r="G91" t="str">
        <v>Chokes</v>
      </c>
    </row>
    <row r="92" spans="4:8" x14ac:dyDescent="0.2">
      <c r="F92" t="str">
        <v>Blade</v>
      </c>
      <c r="G92" t="str">
        <v>Runner</v>
      </c>
    </row>
    <row r="93" spans="4:8" x14ac:dyDescent="0.2">
      <c r="F93" t="str">
        <v>Blake</v>
      </c>
      <c r="G93" t="str">
        <v>Seven</v>
      </c>
    </row>
    <row r="94" spans="4:8" x14ac:dyDescent="0.2">
      <c r="F94" t="str">
        <v>Daley</v>
      </c>
      <c r="G94" t="str">
        <v>News</v>
      </c>
    </row>
    <row r="95" spans="4:8" x14ac:dyDescent="0.2">
      <c r="F95" t="str">
        <v>Hugo</v>
      </c>
      <c r="G95" t="str">
        <v>There</v>
      </c>
    </row>
    <row r="96" spans="4:8" x14ac:dyDescent="0.2">
      <c r="F96" t="str">
        <v>Ivan</v>
      </c>
      <c r="G96" t="str">
        <v>Idea</v>
      </c>
    </row>
    <row r="97" spans="4:8" x14ac:dyDescent="0.2">
      <c r="F97" t="str">
        <v>Ivana</v>
      </c>
      <c r="G97" t="str">
        <v>Tinkle</v>
      </c>
    </row>
    <row r="98" spans="4:8" x14ac:dyDescent="0.2">
      <c r="F98" t="str">
        <v>Mike</v>
      </c>
      <c r="G98" t="str">
        <v>Stand</v>
      </c>
    </row>
    <row r="99" spans="4:8" x14ac:dyDescent="0.2">
      <c r="F99" t="str">
        <v>Mike</v>
      </c>
      <c r="G99" t="str">
        <v>Robe</v>
      </c>
    </row>
    <row r="100" spans="4:8" x14ac:dyDescent="0.2">
      <c r="F100" t="str">
        <v>Mimi</v>
      </c>
      <c r="G100" t="str">
        <v>Selfish</v>
      </c>
    </row>
    <row r="101" spans="4:8" x14ac:dyDescent="0.2">
      <c r="F101" t="str">
        <v>Piper</v>
      </c>
      <c r="G101" t="str">
        <v>Pied</v>
      </c>
    </row>
    <row r="102" spans="4:8" x14ac:dyDescent="0.2">
      <c r="F102" t="str">
        <v>Sheikh</v>
      </c>
      <c r="G102" t="str">
        <v>Spear</v>
      </c>
    </row>
    <row r="103" spans="4:8" x14ac:dyDescent="0.2">
      <c r="F103" t="str">
        <v>Shelley</v>
      </c>
      <c r="G103" t="str">
        <v>Ack</v>
      </c>
    </row>
    <row r="106" spans="4:8" ht="15" x14ac:dyDescent="0.25">
      <c r="D106" s="4" t="s">
        <v>189</v>
      </c>
    </row>
    <row r="108" spans="4:8" x14ac:dyDescent="0.2">
      <c r="F108" s="47" t="str">
        <f t="array" ref="F108:H110">_xlfn._xlws.SORT(F13:H27,3,-1)</f>
        <v>Piper</v>
      </c>
      <c r="G108" t="str">
        <v>Pied</v>
      </c>
      <c r="H108">
        <v>978</v>
      </c>
    </row>
    <row r="109" spans="4:8" x14ac:dyDescent="0.2">
      <c r="F109" t="str">
        <v>Artie</v>
      </c>
      <c r="G109" t="str">
        <v>Detoo</v>
      </c>
      <c r="H109">
        <v>976</v>
      </c>
    </row>
    <row r="110" spans="4:8" x14ac:dyDescent="0.2">
      <c r="F110" t="str">
        <v>Shelley</v>
      </c>
      <c r="G110" t="str">
        <v>Ack</v>
      </c>
      <c r="H110">
        <v>954</v>
      </c>
    </row>
  </sheetData>
  <mergeCells count="1">
    <mergeCell ref="A3:E3"/>
  </mergeCells>
  <conditionalFormatting sqref="F4">
    <cfRule type="cellIs" dxfId="20" priority="1" operator="notEqual">
      <formula>0</formula>
    </cfRule>
  </conditionalFormatting>
  <hyperlinks>
    <hyperlink ref="F4" location="Overall_Error_Check" tooltip="Go to Overall Error Check" display="Overall_Error_Check" xr:uid="{28011431-AACE-47B4-A68B-CB08BFFFB26E}"/>
    <hyperlink ref="A3:E3" location="HL_Navigator" tooltip="Go to Navigator (Table of Contents)" display="Navigator" xr:uid="{7EC16366-8D04-4D6B-AA2B-4A32E393A6E2}"/>
    <hyperlink ref="A3" location="HL_Navigator" display="Navigator" xr:uid="{25E70585-61A9-4B21-B29D-2417E28E2143}"/>
  </hyperlinks>
  <pageMargins left="0.70866141732283472" right="0.70866141732283472" top="0.74803149606299213" bottom="0.74803149606299213" header="0.31496062992125984" footer="0.31496062992125984"/>
  <pageSetup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7DD3-9F60-4040-AF9E-A1853A44A5EF}">
  <sheetPr codeName="Sheet11">
    <outlinePr summaryBelow="0" summaryRight="0"/>
    <pageSetUpPr fitToPage="1"/>
  </sheetPr>
  <dimension ref="A1:S46"/>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7109375" bestFit="1" customWidth="1"/>
  </cols>
  <sheetData>
    <row r="1" spans="1:19" ht="20.25" x14ac:dyDescent="0.3">
      <c r="A1" s="14" t="str">
        <f ca="1">IF(ISERROR(RIGHT(CELL("filename",A1),LEN(CELL("filename",A1))-FIND("]",CELL("filename",A1)))),
"",
RIGHT(CELL("filename",A1),LEN(CELL("filename",A1))-FIND("]",CELL("filename",A1))))</f>
        <v>SORTBY Example</v>
      </c>
      <c r="I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f>
        <v>SORTBY Example</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74</v>
      </c>
    </row>
    <row r="12" spans="1:19" x14ac:dyDescent="0.2">
      <c r="F12" s="13" t="s">
        <v>92</v>
      </c>
      <c r="G12" s="13" t="s">
        <v>93</v>
      </c>
      <c r="H12" s="13" t="s">
        <v>94</v>
      </c>
    </row>
    <row r="13" spans="1:19" x14ac:dyDescent="0.2">
      <c r="F13" s="20" t="s">
        <v>95</v>
      </c>
      <c r="G13" s="20" t="s">
        <v>96</v>
      </c>
      <c r="H13" s="46">
        <v>717</v>
      </c>
    </row>
    <row r="14" spans="1:19" x14ac:dyDescent="0.2">
      <c r="F14" s="20" t="s">
        <v>122</v>
      </c>
      <c r="G14" s="20" t="s">
        <v>123</v>
      </c>
      <c r="H14" s="46">
        <v>885</v>
      </c>
    </row>
    <row r="15" spans="1:19" x14ac:dyDescent="0.2">
      <c r="F15" s="20" t="s">
        <v>99</v>
      </c>
      <c r="G15" s="20" t="s">
        <v>100</v>
      </c>
      <c r="H15" s="46">
        <v>976</v>
      </c>
    </row>
    <row r="16" spans="1:19" x14ac:dyDescent="0.2">
      <c r="F16" s="20" t="s">
        <v>101</v>
      </c>
      <c r="G16" s="20" t="s">
        <v>102</v>
      </c>
      <c r="H16" s="46">
        <v>508</v>
      </c>
    </row>
    <row r="17" spans="4:8" x14ac:dyDescent="0.2">
      <c r="F17" s="20" t="s">
        <v>103</v>
      </c>
      <c r="G17" s="20" t="s">
        <v>104</v>
      </c>
      <c r="H17" s="46">
        <v>978</v>
      </c>
    </row>
    <row r="18" spans="4:8" x14ac:dyDescent="0.2">
      <c r="F18" s="20" t="s">
        <v>97</v>
      </c>
      <c r="G18" s="20" t="s">
        <v>98</v>
      </c>
      <c r="H18" s="46">
        <v>508</v>
      </c>
    </row>
    <row r="19" spans="4:8" x14ac:dyDescent="0.2">
      <c r="F19" s="20" t="s">
        <v>99</v>
      </c>
      <c r="G19" s="20" t="s">
        <v>105</v>
      </c>
      <c r="H19" s="46">
        <v>300</v>
      </c>
    </row>
    <row r="20" spans="4:8" x14ac:dyDescent="0.2">
      <c r="F20" s="20" t="s">
        <v>106</v>
      </c>
      <c r="G20" s="20" t="s">
        <v>107</v>
      </c>
      <c r="H20" s="46">
        <v>778</v>
      </c>
    </row>
    <row r="21" spans="4:8" x14ac:dyDescent="0.2">
      <c r="F21" s="20" t="s">
        <v>109</v>
      </c>
      <c r="G21" s="20" t="s">
        <v>110</v>
      </c>
      <c r="H21" s="46">
        <v>954</v>
      </c>
    </row>
    <row r="22" spans="4:8" x14ac:dyDescent="0.2">
      <c r="F22" s="20" t="s">
        <v>111</v>
      </c>
      <c r="G22" s="20" t="s">
        <v>112</v>
      </c>
      <c r="H22" s="46">
        <v>203</v>
      </c>
    </row>
    <row r="23" spans="4:8" x14ac:dyDescent="0.2">
      <c r="F23" s="20" t="s">
        <v>113</v>
      </c>
      <c r="G23" s="20" t="s">
        <v>114</v>
      </c>
      <c r="H23" s="46">
        <v>711</v>
      </c>
    </row>
    <row r="24" spans="4:8" x14ac:dyDescent="0.2">
      <c r="F24" s="20" t="s">
        <v>106</v>
      </c>
      <c r="G24" s="20" t="s">
        <v>108</v>
      </c>
      <c r="H24" s="46">
        <v>305</v>
      </c>
    </row>
    <row r="25" spans="4:8" x14ac:dyDescent="0.2">
      <c r="F25" s="20" t="s">
        <v>115</v>
      </c>
      <c r="G25" s="20" t="s">
        <v>116</v>
      </c>
      <c r="H25" s="46">
        <v>839</v>
      </c>
    </row>
    <row r="26" spans="4:8" x14ac:dyDescent="0.2">
      <c r="F26" s="20" t="s">
        <v>117</v>
      </c>
      <c r="G26" s="20" t="s">
        <v>118</v>
      </c>
      <c r="H26" s="46">
        <v>611</v>
      </c>
    </row>
    <row r="27" spans="4:8" x14ac:dyDescent="0.2">
      <c r="F27" s="20" t="s">
        <v>119</v>
      </c>
      <c r="G27" s="20" t="s">
        <v>120</v>
      </c>
      <c r="H27" s="46">
        <v>197</v>
      </c>
    </row>
    <row r="30" spans="4:8" ht="15" x14ac:dyDescent="0.25">
      <c r="D30" s="4" t="s">
        <v>128</v>
      </c>
    </row>
    <row r="32" spans="4:8" x14ac:dyDescent="0.2">
      <c r="F32" s="47" t="str" cm="1">
        <f t="array" ref="F32:F46">_xlfn.SORTBY(F13:F27,H13:H27,-1,G13:G27,1)</f>
        <v>Piper</v>
      </c>
    </row>
    <row r="33" spans="6:6" x14ac:dyDescent="0.2">
      <c r="F33" t="str">
        <v>Artie</v>
      </c>
    </row>
    <row r="34" spans="6:6" x14ac:dyDescent="0.2">
      <c r="F34" t="str">
        <v>Shelley</v>
      </c>
    </row>
    <row r="35" spans="6:6" x14ac:dyDescent="0.2">
      <c r="F35" t="str">
        <v>Amanda</v>
      </c>
    </row>
    <row r="36" spans="6:6" x14ac:dyDescent="0.2">
      <c r="F36" t="str">
        <v>Daley</v>
      </c>
    </row>
    <row r="37" spans="6:6" x14ac:dyDescent="0.2">
      <c r="F37" t="str">
        <v>Mike</v>
      </c>
    </row>
    <row r="38" spans="6:6" x14ac:dyDescent="0.2">
      <c r="F38" t="str">
        <v>Ivan</v>
      </c>
    </row>
    <row r="39" spans="6:6" x14ac:dyDescent="0.2">
      <c r="F39" t="str">
        <v>Sheikh</v>
      </c>
    </row>
    <row r="40" spans="6:6" x14ac:dyDescent="0.2">
      <c r="F40" t="str">
        <v>Hugo</v>
      </c>
    </row>
    <row r="41" spans="6:6" x14ac:dyDescent="0.2">
      <c r="F41" t="str">
        <v>Blake</v>
      </c>
    </row>
    <row r="42" spans="6:6" x14ac:dyDescent="0.2">
      <c r="F42" t="str">
        <v>Ivana</v>
      </c>
    </row>
    <row r="43" spans="6:6" x14ac:dyDescent="0.2">
      <c r="F43" t="str">
        <v>Mike</v>
      </c>
    </row>
    <row r="44" spans="6:6" x14ac:dyDescent="0.2">
      <c r="F44" t="str">
        <v>Artie</v>
      </c>
    </row>
    <row r="45" spans="6:6" x14ac:dyDescent="0.2">
      <c r="F45" t="str">
        <v>Blade</v>
      </c>
    </row>
    <row r="46" spans="6:6" x14ac:dyDescent="0.2">
      <c r="F46" t="str">
        <v>Mimi</v>
      </c>
    </row>
  </sheetData>
  <mergeCells count="1">
    <mergeCell ref="A3:E3"/>
  </mergeCells>
  <conditionalFormatting sqref="F4">
    <cfRule type="cellIs" dxfId="19" priority="1" operator="notEqual">
      <formula>0</formula>
    </cfRule>
  </conditionalFormatting>
  <hyperlinks>
    <hyperlink ref="F4" location="Overall_Error_Check" tooltip="Go to Overall Error Check" display="Overall_Error_Check" xr:uid="{A2199345-190B-4901-BFBB-9CC32A167A05}"/>
    <hyperlink ref="A3:E3" location="HL_Navigator" tooltip="Go to Navigator (Table of Contents)" display="Navigator" xr:uid="{FDC0C208-D87D-450D-9372-3173DA1DEE9F}"/>
    <hyperlink ref="A3" location="HL_Navigator" display="Navigator" xr:uid="{87C555C1-A1A6-4506-9E84-09563B1B7413}"/>
  </hyperlinks>
  <pageMargins left="0.70866141732283472" right="0.70866141732283472" top="0.74803149606299213" bottom="0.74803149606299213" header="0.31496062992125984" footer="0.31496062992125984"/>
  <pageSetup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5706-AA42-48DF-9A1B-14ED613D4514}">
  <sheetPr codeName="Sheet12">
    <outlinePr summaryBelow="0" summaryRight="0"/>
    <pageSetUpPr fitToPage="1"/>
  </sheetPr>
  <dimension ref="A1:U115"/>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11" max="11" width="3.7109375" customWidth="1"/>
  </cols>
  <sheetData>
    <row r="1" spans="1:21" ht="20.25" x14ac:dyDescent="0.3">
      <c r="A1" s="14" t="str">
        <f ca="1">IF(ISERROR(RIGHT(CELL("filename",A1),LEN(CELL("filename",A1))-FIND("]",CELL("filename",A1)))),
"",
RIGHT(CELL("filename",A1),LEN(CELL("filename",A1))-FIND("]",CELL("filename",A1))))</f>
        <v>FILTER Examples</v>
      </c>
      <c r="I1" s="104"/>
      <c r="J1" s="104"/>
      <c r="K1" s="11"/>
    </row>
    <row r="2" spans="1:21" ht="18" x14ac:dyDescent="0.25">
      <c r="A2" s="16" t="str">
        <f ca="1">Model_Name</f>
        <v>Chapter 10.1 - SP Dynamic Arrays Examples.xlsx</v>
      </c>
    </row>
    <row r="3" spans="1:21" x14ac:dyDescent="0.2">
      <c r="A3" s="104" t="s">
        <v>1</v>
      </c>
      <c r="B3" s="104"/>
      <c r="C3" s="104"/>
      <c r="D3" s="104"/>
      <c r="E3" s="104"/>
    </row>
    <row r="4" spans="1:21" ht="14.25" x14ac:dyDescent="0.2">
      <c r="B4" t="s">
        <v>2</v>
      </c>
      <c r="F4" s="1">
        <f>Overall_Error_Check</f>
        <v>0</v>
      </c>
    </row>
    <row r="5" spans="1:21" x14ac:dyDescent="0.2">
      <c r="A5" s="11"/>
    </row>
    <row r="6" spans="1:21" ht="16.5" thickBot="1" x14ac:dyDescent="0.3">
      <c r="B6" s="39">
        <f>MAX($B$5:$B5)+1</f>
        <v>1</v>
      </c>
      <c r="C6" s="2" t="s">
        <v>130</v>
      </c>
      <c r="D6" s="2"/>
      <c r="E6" s="2"/>
      <c r="F6" s="2"/>
      <c r="G6" s="2"/>
      <c r="H6" s="2"/>
      <c r="I6" s="2"/>
      <c r="J6" s="2"/>
      <c r="K6" s="2"/>
      <c r="L6" s="2"/>
      <c r="M6" s="2"/>
      <c r="N6" s="2"/>
      <c r="O6" s="2"/>
      <c r="P6" s="2"/>
      <c r="Q6" s="2"/>
      <c r="R6" s="2"/>
      <c r="S6" s="2"/>
      <c r="T6" s="2"/>
      <c r="U6" s="2"/>
    </row>
    <row r="7" spans="1:21" ht="12.75" thickTop="1" x14ac:dyDescent="0.2"/>
    <row r="8" spans="1:21" ht="16.5" x14ac:dyDescent="0.25">
      <c r="C8" s="3" t="s">
        <v>69</v>
      </c>
    </row>
    <row r="10" spans="1:21" ht="15" x14ac:dyDescent="0.25">
      <c r="D10" s="4" t="s">
        <v>74</v>
      </c>
    </row>
    <row r="12" spans="1:21" x14ac:dyDescent="0.2">
      <c r="F12" s="13" t="s">
        <v>132</v>
      </c>
      <c r="G12" s="13" t="s">
        <v>75</v>
      </c>
      <c r="H12" s="13" t="s">
        <v>76</v>
      </c>
      <c r="I12" s="13" t="s">
        <v>77</v>
      </c>
    </row>
    <row r="13" spans="1:21" x14ac:dyDescent="0.2">
      <c r="F13" s="46">
        <v>1</v>
      </c>
      <c r="G13" s="20" t="s">
        <v>78</v>
      </c>
      <c r="H13" s="20" t="s">
        <v>82</v>
      </c>
      <c r="I13" s="46">
        <v>3</v>
      </c>
    </row>
    <row r="14" spans="1:21" x14ac:dyDescent="0.2">
      <c r="F14" s="46">
        <v>2</v>
      </c>
      <c r="G14" s="20" t="s">
        <v>79</v>
      </c>
      <c r="H14" s="20" t="s">
        <v>83</v>
      </c>
      <c r="I14" s="46">
        <v>4</v>
      </c>
    </row>
    <row r="15" spans="1:21" x14ac:dyDescent="0.2">
      <c r="F15" s="46">
        <v>3</v>
      </c>
      <c r="G15" s="20" t="s">
        <v>80</v>
      </c>
      <c r="H15" s="20" t="s">
        <v>84</v>
      </c>
      <c r="I15" s="46">
        <v>1</v>
      </c>
    </row>
    <row r="16" spans="1:21" x14ac:dyDescent="0.2">
      <c r="F16" s="46">
        <v>4</v>
      </c>
      <c r="G16" s="20" t="s">
        <v>78</v>
      </c>
      <c r="H16" s="20" t="s">
        <v>82</v>
      </c>
      <c r="I16" s="46">
        <v>3</v>
      </c>
    </row>
    <row r="17" spans="4:9" x14ac:dyDescent="0.2">
      <c r="F17" s="46">
        <v>5</v>
      </c>
      <c r="G17" s="20" t="s">
        <v>81</v>
      </c>
      <c r="H17" s="20" t="s">
        <v>85</v>
      </c>
      <c r="I17" s="46">
        <v>4</v>
      </c>
    </row>
    <row r="18" spans="4:9" x14ac:dyDescent="0.2">
      <c r="F18" s="46">
        <v>6</v>
      </c>
      <c r="G18" s="20" t="s">
        <v>79</v>
      </c>
      <c r="H18" s="20" t="s">
        <v>85</v>
      </c>
      <c r="I18" s="46">
        <v>4</v>
      </c>
    </row>
    <row r="19" spans="4:9" x14ac:dyDescent="0.2">
      <c r="F19" s="46">
        <v>7</v>
      </c>
      <c r="G19" s="20" t="s">
        <v>79</v>
      </c>
      <c r="H19" s="20" t="s">
        <v>83</v>
      </c>
      <c r="I19" s="46">
        <v>4</v>
      </c>
    </row>
    <row r="20" spans="4:9" x14ac:dyDescent="0.2">
      <c r="F20" s="46">
        <v>8</v>
      </c>
      <c r="G20" s="20" t="s">
        <v>80</v>
      </c>
      <c r="H20" s="20" t="s">
        <v>83</v>
      </c>
      <c r="I20" s="46">
        <v>1</v>
      </c>
    </row>
    <row r="21" spans="4:9" x14ac:dyDescent="0.2">
      <c r="F21" s="46">
        <v>9</v>
      </c>
      <c r="G21" s="20" t="s">
        <v>78</v>
      </c>
      <c r="H21" s="20" t="s">
        <v>82</v>
      </c>
      <c r="I21" s="46">
        <v>3</v>
      </c>
    </row>
    <row r="22" spans="4:9" x14ac:dyDescent="0.2">
      <c r="F22" s="46">
        <v>10</v>
      </c>
      <c r="G22" s="20" t="s">
        <v>81</v>
      </c>
      <c r="H22" s="20" t="s">
        <v>84</v>
      </c>
      <c r="I22" s="46">
        <v>4</v>
      </c>
    </row>
    <row r="23" spans="4:9" x14ac:dyDescent="0.2">
      <c r="F23" s="46">
        <v>11</v>
      </c>
      <c r="G23" s="20" t="s">
        <v>80</v>
      </c>
      <c r="H23" s="20" t="s">
        <v>85</v>
      </c>
      <c r="I23" s="46">
        <v>1</v>
      </c>
    </row>
    <row r="24" spans="4:9" x14ac:dyDescent="0.2">
      <c r="F24" s="46">
        <v>12</v>
      </c>
      <c r="G24" s="20" t="s">
        <v>81</v>
      </c>
      <c r="H24" s="20" t="s">
        <v>83</v>
      </c>
      <c r="I24" s="46">
        <v>4</v>
      </c>
    </row>
    <row r="25" spans="4:9" x14ac:dyDescent="0.2">
      <c r="F25" s="46">
        <v>13</v>
      </c>
      <c r="G25" s="20" t="s">
        <v>78</v>
      </c>
      <c r="H25" s="20" t="s">
        <v>85</v>
      </c>
      <c r="I25" s="46">
        <v>3</v>
      </c>
    </row>
    <row r="26" spans="4:9" x14ac:dyDescent="0.2">
      <c r="F26" s="46">
        <v>14</v>
      </c>
      <c r="G26" s="20" t="s">
        <v>80</v>
      </c>
      <c r="H26" s="20" t="s">
        <v>84</v>
      </c>
      <c r="I26" s="46">
        <v>1</v>
      </c>
    </row>
    <row r="27" spans="4:9" x14ac:dyDescent="0.2">
      <c r="F27" s="46">
        <v>15</v>
      </c>
      <c r="G27" s="20" t="s">
        <v>79</v>
      </c>
      <c r="H27" s="20" t="s">
        <v>85</v>
      </c>
      <c r="I27" s="46">
        <v>4</v>
      </c>
    </row>
    <row r="31" spans="4:9" ht="15" x14ac:dyDescent="0.25">
      <c r="D31" s="4" t="s">
        <v>129</v>
      </c>
    </row>
    <row r="33" spans="2:21" x14ac:dyDescent="0.2">
      <c r="F33" t="s">
        <v>75</v>
      </c>
      <c r="G33" s="20" t="s">
        <v>78</v>
      </c>
    </row>
    <row r="35" spans="2:21" x14ac:dyDescent="0.2">
      <c r="F35" s="13" t="s">
        <v>132</v>
      </c>
      <c r="G35" s="13" t="s">
        <v>75</v>
      </c>
      <c r="H35" s="13" t="s">
        <v>76</v>
      </c>
      <c r="I35" s="13" t="s">
        <v>77</v>
      </c>
    </row>
    <row r="36" spans="2:21" x14ac:dyDescent="0.2">
      <c r="F36" s="47" cm="1">
        <f t="array" ref="F36:I39">_xlfn._xlws.FILTER(F12:I27,G12:G27=G33,"Not Located.")</f>
        <v>1</v>
      </c>
      <c r="G36" t="str">
        <v>Triangle</v>
      </c>
      <c r="H36" t="str">
        <v>Red</v>
      </c>
      <c r="I36">
        <v>3</v>
      </c>
    </row>
    <row r="37" spans="2:21" x14ac:dyDescent="0.2">
      <c r="F37">
        <v>4</v>
      </c>
      <c r="G37" t="str">
        <v>Triangle</v>
      </c>
      <c r="H37" t="str">
        <v>Red</v>
      </c>
      <c r="I37">
        <v>3</v>
      </c>
    </row>
    <row r="38" spans="2:21" x14ac:dyDescent="0.2">
      <c r="F38">
        <v>9</v>
      </c>
      <c r="G38" t="str">
        <v>Triangle</v>
      </c>
      <c r="H38" t="str">
        <v>Red</v>
      </c>
      <c r="I38">
        <v>3</v>
      </c>
    </row>
    <row r="39" spans="2:21" x14ac:dyDescent="0.2">
      <c r="F39">
        <v>13</v>
      </c>
      <c r="G39" t="str">
        <v>Triangle</v>
      </c>
      <c r="H39" t="str">
        <v>Blue</v>
      </c>
      <c r="I39">
        <v>3</v>
      </c>
    </row>
    <row r="42" spans="2:21" ht="16.5" thickBot="1" x14ac:dyDescent="0.3">
      <c r="B42" s="39">
        <f>MAX($B$5:$B41)+1</f>
        <v>2</v>
      </c>
      <c r="C42" s="2" t="s">
        <v>131</v>
      </c>
      <c r="D42" s="2"/>
      <c r="E42" s="2"/>
      <c r="F42" s="2"/>
      <c r="G42" s="2"/>
      <c r="H42" s="2"/>
      <c r="I42" s="2"/>
      <c r="J42" s="2"/>
      <c r="K42" s="2"/>
      <c r="L42" s="2"/>
      <c r="M42" s="2"/>
      <c r="N42" s="2"/>
      <c r="O42" s="2"/>
      <c r="P42" s="2"/>
      <c r="Q42" s="2"/>
      <c r="R42" s="2"/>
      <c r="S42" s="2"/>
      <c r="T42" s="2"/>
      <c r="U42" s="2"/>
    </row>
    <row r="43" spans="2:21" ht="12.75" thickTop="1" x14ac:dyDescent="0.2"/>
    <row r="44" spans="2:21" ht="16.5" x14ac:dyDescent="0.25">
      <c r="C44" s="3" t="s">
        <v>69</v>
      </c>
    </row>
    <row r="46" spans="2:21" ht="15" x14ac:dyDescent="0.25">
      <c r="D46" s="4" t="s">
        <v>74</v>
      </c>
    </row>
    <row r="48" spans="2:21" x14ac:dyDescent="0.2">
      <c r="F48" s="13" t="s">
        <v>132</v>
      </c>
      <c r="G48" s="13" t="s">
        <v>75</v>
      </c>
      <c r="H48" s="13" t="s">
        <v>76</v>
      </c>
      <c r="I48" s="13" t="s">
        <v>77</v>
      </c>
    </row>
    <row r="49" spans="6:9" x14ac:dyDescent="0.2">
      <c r="F49" s="46">
        <v>1</v>
      </c>
      <c r="G49" s="20" t="s">
        <v>78</v>
      </c>
      <c r="H49" s="20" t="s">
        <v>82</v>
      </c>
      <c r="I49" s="46">
        <v>3</v>
      </c>
    </row>
    <row r="50" spans="6:9" x14ac:dyDescent="0.2">
      <c r="F50" s="46">
        <v>2</v>
      </c>
      <c r="G50" s="20" t="s">
        <v>79</v>
      </c>
      <c r="H50" s="20" t="s">
        <v>83</v>
      </c>
      <c r="I50" s="46">
        <v>4</v>
      </c>
    </row>
    <row r="51" spans="6:9" x14ac:dyDescent="0.2">
      <c r="F51" s="46">
        <v>3</v>
      </c>
      <c r="G51" s="20" t="s">
        <v>80</v>
      </c>
      <c r="H51" s="20" t="s">
        <v>84</v>
      </c>
      <c r="I51" s="46">
        <v>1</v>
      </c>
    </row>
    <row r="52" spans="6:9" x14ac:dyDescent="0.2">
      <c r="F52" s="46">
        <v>4</v>
      </c>
      <c r="G52" s="20" t="s">
        <v>78</v>
      </c>
      <c r="H52" s="20" t="s">
        <v>82</v>
      </c>
      <c r="I52" s="46">
        <v>3</v>
      </c>
    </row>
    <row r="53" spans="6:9" x14ac:dyDescent="0.2">
      <c r="F53" s="46">
        <v>5</v>
      </c>
      <c r="G53" s="20" t="s">
        <v>81</v>
      </c>
      <c r="H53" s="20" t="s">
        <v>85</v>
      </c>
      <c r="I53" s="46">
        <v>4</v>
      </c>
    </row>
    <row r="54" spans="6:9" x14ac:dyDescent="0.2">
      <c r="F54" s="46">
        <v>6</v>
      </c>
      <c r="G54" s="20" t="s">
        <v>79</v>
      </c>
      <c r="H54" s="20" t="s">
        <v>85</v>
      </c>
      <c r="I54" s="46">
        <v>4</v>
      </c>
    </row>
    <row r="55" spans="6:9" x14ac:dyDescent="0.2">
      <c r="F55" s="46">
        <v>7</v>
      </c>
      <c r="G55" s="20" t="s">
        <v>79</v>
      </c>
      <c r="H55" s="20" t="s">
        <v>83</v>
      </c>
      <c r="I55" s="46">
        <v>4</v>
      </c>
    </row>
    <row r="56" spans="6:9" x14ac:dyDescent="0.2">
      <c r="F56" s="46">
        <v>8</v>
      </c>
      <c r="G56" s="20" t="s">
        <v>80</v>
      </c>
      <c r="H56" s="20" t="s">
        <v>83</v>
      </c>
      <c r="I56" s="46">
        <v>1</v>
      </c>
    </row>
    <row r="57" spans="6:9" x14ac:dyDescent="0.2">
      <c r="F57" s="46">
        <v>9</v>
      </c>
      <c r="G57" s="20" t="s">
        <v>78</v>
      </c>
      <c r="H57" s="20" t="s">
        <v>82</v>
      </c>
      <c r="I57" s="46">
        <v>3</v>
      </c>
    </row>
    <row r="58" spans="6:9" x14ac:dyDescent="0.2">
      <c r="F58" s="46">
        <v>10</v>
      </c>
      <c r="G58" s="20" t="s">
        <v>81</v>
      </c>
      <c r="H58" s="20" t="s">
        <v>84</v>
      </c>
      <c r="I58" s="46">
        <v>4</v>
      </c>
    </row>
    <row r="59" spans="6:9" x14ac:dyDescent="0.2">
      <c r="F59" s="46">
        <v>11</v>
      </c>
      <c r="G59" s="20" t="s">
        <v>80</v>
      </c>
      <c r="H59" s="20" t="s">
        <v>85</v>
      </c>
      <c r="I59" s="46">
        <v>1</v>
      </c>
    </row>
    <row r="60" spans="6:9" x14ac:dyDescent="0.2">
      <c r="F60" s="46">
        <v>12</v>
      </c>
      <c r="G60" s="20" t="s">
        <v>81</v>
      </c>
      <c r="H60" s="20" t="s">
        <v>83</v>
      </c>
      <c r="I60" s="46">
        <v>4</v>
      </c>
    </row>
    <row r="61" spans="6:9" x14ac:dyDescent="0.2">
      <c r="F61" s="46">
        <v>13</v>
      </c>
      <c r="G61" s="20" t="s">
        <v>78</v>
      </c>
      <c r="H61" s="20" t="s">
        <v>85</v>
      </c>
      <c r="I61" s="46">
        <v>3</v>
      </c>
    </row>
    <row r="62" spans="6:9" x14ac:dyDescent="0.2">
      <c r="F62" s="46">
        <v>14</v>
      </c>
      <c r="G62" s="20" t="s">
        <v>80</v>
      </c>
      <c r="H62" s="20" t="s">
        <v>84</v>
      </c>
      <c r="I62" s="46">
        <v>1</v>
      </c>
    </row>
    <row r="63" spans="6:9" x14ac:dyDescent="0.2">
      <c r="F63" s="46">
        <v>15</v>
      </c>
      <c r="G63" s="20" t="s">
        <v>79</v>
      </c>
      <c r="H63" s="20" t="s">
        <v>85</v>
      </c>
      <c r="I63" s="46">
        <v>4</v>
      </c>
    </row>
    <row r="67" spans="2:21" ht="15" x14ac:dyDescent="0.25">
      <c r="D67" s="4" t="s">
        <v>129</v>
      </c>
    </row>
    <row r="69" spans="2:21" x14ac:dyDescent="0.2">
      <c r="F69" t="s">
        <v>75</v>
      </c>
      <c r="G69" s="20" t="s">
        <v>78</v>
      </c>
    </row>
    <row r="70" spans="2:21" x14ac:dyDescent="0.2">
      <c r="F70" t="s">
        <v>76</v>
      </c>
      <c r="G70" s="20" t="s">
        <v>82</v>
      </c>
    </row>
    <row r="72" spans="2:21" x14ac:dyDescent="0.2">
      <c r="F72" s="13" t="s">
        <v>132</v>
      </c>
      <c r="G72" s="13" t="s">
        <v>75</v>
      </c>
      <c r="H72" s="13" t="s">
        <v>76</v>
      </c>
      <c r="I72" s="13" t="s">
        <v>77</v>
      </c>
    </row>
    <row r="73" spans="2:21" x14ac:dyDescent="0.2">
      <c r="F73" s="47" cm="1">
        <f t="array" ref="F73:I75">_xlfn._xlws.FILTER(F48:I63,(G48:G63=G69)*(H48:H63=G70),{"-","None","N/A","N/A"})</f>
        <v>1</v>
      </c>
      <c r="G73" t="str">
        <v>Triangle</v>
      </c>
      <c r="H73" t="str">
        <v>Red</v>
      </c>
      <c r="I73">
        <v>3</v>
      </c>
    </row>
    <row r="74" spans="2:21" x14ac:dyDescent="0.2">
      <c r="F74">
        <v>4</v>
      </c>
      <c r="G74" t="str">
        <v>Triangle</v>
      </c>
      <c r="H74" t="str">
        <v>Red</v>
      </c>
      <c r="I74">
        <v>3</v>
      </c>
    </row>
    <row r="75" spans="2:21" x14ac:dyDescent="0.2">
      <c r="F75">
        <v>9</v>
      </c>
      <c r="G75" t="str">
        <v>Triangle</v>
      </c>
      <c r="H75" t="str">
        <v>Red</v>
      </c>
      <c r="I75">
        <v>3</v>
      </c>
    </row>
    <row r="78" spans="2:21" ht="16.5" thickBot="1" x14ac:dyDescent="0.3">
      <c r="B78" s="39">
        <f>MAX($B$5:$B77)+1</f>
        <v>3</v>
      </c>
      <c r="C78" s="2" t="s">
        <v>133</v>
      </c>
      <c r="D78" s="2"/>
      <c r="E78" s="2"/>
      <c r="F78" s="2"/>
      <c r="G78" s="2"/>
      <c r="H78" s="2"/>
      <c r="I78" s="2"/>
      <c r="J78" s="2"/>
      <c r="K78" s="2"/>
      <c r="L78" s="2"/>
      <c r="M78" s="2"/>
      <c r="N78" s="2"/>
      <c r="O78" s="2"/>
      <c r="P78" s="2"/>
      <c r="Q78" s="2"/>
      <c r="R78" s="2"/>
      <c r="S78" s="2"/>
      <c r="T78" s="2"/>
      <c r="U78" s="2"/>
    </row>
    <row r="79" spans="2:21" ht="12.75" thickTop="1" x14ac:dyDescent="0.2"/>
    <row r="80" spans="2:21" ht="16.5" x14ac:dyDescent="0.25">
      <c r="C80" s="3" t="s">
        <v>69</v>
      </c>
    </row>
    <row r="82" spans="4:9" ht="15" x14ac:dyDescent="0.25">
      <c r="D82" s="4" t="s">
        <v>74</v>
      </c>
    </row>
    <row r="84" spans="4:9" x14ac:dyDescent="0.2">
      <c r="F84" s="13" t="s">
        <v>132</v>
      </c>
      <c r="G84" s="13" t="s">
        <v>75</v>
      </c>
      <c r="H84" s="13" t="s">
        <v>76</v>
      </c>
      <c r="I84" s="13" t="s">
        <v>77</v>
      </c>
    </row>
    <row r="85" spans="4:9" x14ac:dyDescent="0.2">
      <c r="F85" s="46">
        <v>1</v>
      </c>
      <c r="G85" s="20" t="s">
        <v>78</v>
      </c>
      <c r="H85" s="20" t="s">
        <v>82</v>
      </c>
      <c r="I85" s="46">
        <v>3</v>
      </c>
    </row>
    <row r="86" spans="4:9" x14ac:dyDescent="0.2">
      <c r="F86" s="46">
        <v>2</v>
      </c>
      <c r="G86" s="20" t="s">
        <v>79</v>
      </c>
      <c r="H86" s="20" t="s">
        <v>83</v>
      </c>
      <c r="I86" s="46">
        <v>4</v>
      </c>
    </row>
    <row r="87" spans="4:9" x14ac:dyDescent="0.2">
      <c r="F87" s="46">
        <v>3</v>
      </c>
      <c r="G87" s="20" t="s">
        <v>80</v>
      </c>
      <c r="H87" s="20" t="s">
        <v>84</v>
      </c>
      <c r="I87" s="46">
        <v>1</v>
      </c>
    </row>
    <row r="88" spans="4:9" x14ac:dyDescent="0.2">
      <c r="F88" s="46">
        <v>4</v>
      </c>
      <c r="G88" s="20" t="s">
        <v>78</v>
      </c>
      <c r="H88" s="20" t="s">
        <v>82</v>
      </c>
      <c r="I88" s="46">
        <v>3</v>
      </c>
    </row>
    <row r="89" spans="4:9" x14ac:dyDescent="0.2">
      <c r="F89" s="46">
        <v>5</v>
      </c>
      <c r="G89" s="20" t="s">
        <v>81</v>
      </c>
      <c r="H89" s="20" t="s">
        <v>85</v>
      </c>
      <c r="I89" s="46">
        <v>4</v>
      </c>
    </row>
    <row r="90" spans="4:9" x14ac:dyDescent="0.2">
      <c r="F90" s="46">
        <v>6</v>
      </c>
      <c r="G90" s="20" t="s">
        <v>79</v>
      </c>
      <c r="H90" s="20" t="s">
        <v>85</v>
      </c>
      <c r="I90" s="46">
        <v>4</v>
      </c>
    </row>
    <row r="91" spans="4:9" x14ac:dyDescent="0.2">
      <c r="F91" s="46">
        <v>7</v>
      </c>
      <c r="G91" s="20" t="s">
        <v>79</v>
      </c>
      <c r="H91" s="20" t="s">
        <v>83</v>
      </c>
      <c r="I91" s="46">
        <v>4</v>
      </c>
    </row>
    <row r="92" spans="4:9" x14ac:dyDescent="0.2">
      <c r="F92" s="46">
        <v>8</v>
      </c>
      <c r="G92" s="20" t="s">
        <v>80</v>
      </c>
      <c r="H92" s="20" t="s">
        <v>83</v>
      </c>
      <c r="I92" s="46">
        <v>1</v>
      </c>
    </row>
    <row r="93" spans="4:9" x14ac:dyDescent="0.2">
      <c r="F93" s="46">
        <v>9</v>
      </c>
      <c r="G93" s="20" t="s">
        <v>78</v>
      </c>
      <c r="H93" s="20" t="s">
        <v>82</v>
      </c>
      <c r="I93" s="46">
        <v>3</v>
      </c>
    </row>
    <row r="94" spans="4:9" x14ac:dyDescent="0.2">
      <c r="F94" s="46">
        <v>10</v>
      </c>
      <c r="G94" s="20" t="s">
        <v>81</v>
      </c>
      <c r="H94" s="20" t="s">
        <v>84</v>
      </c>
      <c r="I94" s="46">
        <v>4</v>
      </c>
    </row>
    <row r="95" spans="4:9" x14ac:dyDescent="0.2">
      <c r="F95" s="46">
        <v>11</v>
      </c>
      <c r="G95" s="20" t="s">
        <v>80</v>
      </c>
      <c r="H95" s="20" t="s">
        <v>85</v>
      </c>
      <c r="I95" s="46">
        <v>1</v>
      </c>
    </row>
    <row r="96" spans="4:9" x14ac:dyDescent="0.2">
      <c r="F96" s="46">
        <v>12</v>
      </c>
      <c r="G96" s="20" t="s">
        <v>81</v>
      </c>
      <c r="H96" s="20" t="s">
        <v>83</v>
      </c>
      <c r="I96" s="46">
        <v>4</v>
      </c>
    </row>
    <row r="97" spans="4:9" x14ac:dyDescent="0.2">
      <c r="F97" s="46">
        <v>13</v>
      </c>
      <c r="G97" s="20" t="s">
        <v>78</v>
      </c>
      <c r="H97" s="20" t="s">
        <v>85</v>
      </c>
      <c r="I97" s="46">
        <v>3</v>
      </c>
    </row>
    <row r="98" spans="4:9" x14ac:dyDescent="0.2">
      <c r="F98" s="46">
        <v>14</v>
      </c>
      <c r="G98" s="20" t="s">
        <v>80</v>
      </c>
      <c r="H98" s="20" t="s">
        <v>84</v>
      </c>
      <c r="I98" s="46">
        <v>1</v>
      </c>
    </row>
    <row r="99" spans="4:9" x14ac:dyDescent="0.2">
      <c r="F99" s="46">
        <v>15</v>
      </c>
      <c r="G99" s="20" t="s">
        <v>79</v>
      </c>
      <c r="H99" s="20" t="s">
        <v>85</v>
      </c>
      <c r="I99" s="46">
        <v>4</v>
      </c>
    </row>
    <row r="103" spans="4:9" ht="15" x14ac:dyDescent="0.25">
      <c r="D103" s="4" t="s">
        <v>129</v>
      </c>
    </row>
    <row r="105" spans="4:9" x14ac:dyDescent="0.2">
      <c r="F105" t="s">
        <v>75</v>
      </c>
      <c r="G105" s="20" t="s">
        <v>79</v>
      </c>
    </row>
    <row r="106" spans="4:9" x14ac:dyDescent="0.2">
      <c r="F106" t="s">
        <v>76</v>
      </c>
      <c r="G106" s="20" t="s">
        <v>82</v>
      </c>
    </row>
    <row r="108" spans="4:9" x14ac:dyDescent="0.2">
      <c r="F108" s="13" t="s">
        <v>132</v>
      </c>
      <c r="G108" s="13" t="s">
        <v>75</v>
      </c>
      <c r="H108" s="13" t="s">
        <v>76</v>
      </c>
      <c r="I108" s="13" t="s">
        <v>77</v>
      </c>
    </row>
    <row r="109" spans="4:9" x14ac:dyDescent="0.2">
      <c r="F109" s="47" cm="1">
        <f t="array" ref="F109:I115">_xlfn._xlws.FILTER(F84:I99,(G84:G99=G105)+(H84:H99=G106),{"-","None","N/A","N/A"})</f>
        <v>1</v>
      </c>
      <c r="G109" t="str">
        <v>Triangle</v>
      </c>
      <c r="H109" t="str">
        <v>Red</v>
      </c>
      <c r="I109">
        <v>3</v>
      </c>
    </row>
    <row r="110" spans="4:9" x14ac:dyDescent="0.2">
      <c r="F110">
        <v>2</v>
      </c>
      <c r="G110" t="str">
        <v>Rectangle</v>
      </c>
      <c r="H110" t="str">
        <v>Amber</v>
      </c>
      <c r="I110">
        <v>4</v>
      </c>
    </row>
    <row r="111" spans="4:9" x14ac:dyDescent="0.2">
      <c r="F111">
        <v>4</v>
      </c>
      <c r="G111" t="str">
        <v>Triangle</v>
      </c>
      <c r="H111" t="str">
        <v>Red</v>
      </c>
      <c r="I111">
        <v>3</v>
      </c>
    </row>
    <row r="112" spans="4:9" x14ac:dyDescent="0.2">
      <c r="F112">
        <v>6</v>
      </c>
      <c r="G112" t="str">
        <v>Rectangle</v>
      </c>
      <c r="H112" t="str">
        <v>Blue</v>
      </c>
      <c r="I112">
        <v>4</v>
      </c>
    </row>
    <row r="113" spans="6:9" x14ac:dyDescent="0.2">
      <c r="F113">
        <v>7</v>
      </c>
      <c r="G113" t="str">
        <v>Rectangle</v>
      </c>
      <c r="H113" t="str">
        <v>Amber</v>
      </c>
      <c r="I113">
        <v>4</v>
      </c>
    </row>
    <row r="114" spans="6:9" x14ac:dyDescent="0.2">
      <c r="F114">
        <v>9</v>
      </c>
      <c r="G114" t="str">
        <v>Triangle</v>
      </c>
      <c r="H114" t="str">
        <v>Red</v>
      </c>
      <c r="I114">
        <v>3</v>
      </c>
    </row>
    <row r="115" spans="6:9" x14ac:dyDescent="0.2">
      <c r="F115">
        <v>15</v>
      </c>
      <c r="G115" t="str">
        <v>Rectangle</v>
      </c>
      <c r="H115" t="str">
        <v>Blue</v>
      </c>
      <c r="I115">
        <v>4</v>
      </c>
    </row>
  </sheetData>
  <mergeCells count="2">
    <mergeCell ref="I1:J1"/>
    <mergeCell ref="A3:E3"/>
  </mergeCells>
  <conditionalFormatting sqref="F4">
    <cfRule type="cellIs" dxfId="18" priority="1" operator="notEqual">
      <formula>0</formula>
    </cfRule>
  </conditionalFormatting>
  <dataValidations count="2">
    <dataValidation type="list" allowBlank="1" showInputMessage="1" showErrorMessage="1" sqref="G33 G69 G105" xr:uid="{A242F33D-7E51-45F0-B626-7C8C7B1DBAA1}">
      <formula1>"Circle,Pentagon,Rectangle,Square,Triangle"</formula1>
    </dataValidation>
    <dataValidation type="list" allowBlank="1" showInputMessage="1" showErrorMessage="1" sqref="G70 G106" xr:uid="{85951DBF-0A5C-4501-A84C-69D7AC285032}">
      <formula1>"Amber,Blue,Green,Pink,Red"</formula1>
    </dataValidation>
  </dataValidations>
  <hyperlinks>
    <hyperlink ref="F4" location="Overall_Error_Check" tooltip="Go to Overall Error Check" display="Overall_Error_Check" xr:uid="{1D8A8972-077B-4C0E-91BC-70AD2D19CC0D}"/>
    <hyperlink ref="A3:E3" location="HL_Navigator" tooltip="Go to Navigator (Table of Contents)" display="Navigator" xr:uid="{4E65708A-D4A5-4E8E-BFCA-BD9693E9E388}"/>
    <hyperlink ref="A3" location="HL_Navigator" display="Navigator" xr:uid="{4B8C19FB-2A93-47B1-B0C6-73F06B9487FD}"/>
  </hyperlinks>
  <pageMargins left="0.70866141732283472" right="0.70866141732283472" top="0.74803149606299213" bottom="0.74803149606299213" header="0.31496062992125984" footer="0.31496062992125984"/>
  <pageSetup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475-0D11-4613-8983-C2392E225D73}">
  <sheetPr codeName="Sheet13">
    <outlinePr summaryBelow="0" summaryRight="0"/>
  </sheetPr>
  <dimension ref="A1:S122"/>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9" customWidth="1"/>
    <col min="7" max="7" width="11.28515625" bestFit="1" customWidth="1"/>
    <col min="8" max="8" width="12.28515625" customWidth="1"/>
    <col min="9" max="9" width="10.7109375" customWidth="1"/>
    <col min="12" max="13" width="11.28515625" bestFit="1" customWidth="1"/>
    <col min="14" max="14" width="11.140625" bestFit="1" customWidth="1"/>
  </cols>
  <sheetData>
    <row r="1" spans="1:19" ht="20.25" x14ac:dyDescent="0.3">
      <c r="A1" s="14" t="str">
        <f ca="1">IF(ISERROR(RIGHT(CELL("filename",A1),LEN(CELL("filename",A1))-FIND("]",CELL("filename",A1)))),
"",
RIGHT(CELL("filename",A1),LEN(CELL("filename",A1))-FIND("]",CELL("filename",A1))))</f>
        <v>UNIQUE Examples</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A1&amp;" (Excluding Repeats)"</f>
        <v>UNIQUE Examples (Excluding Repeats)</v>
      </c>
      <c r="D6" s="2"/>
      <c r="E6" s="2"/>
      <c r="F6" s="2"/>
      <c r="G6" s="2"/>
      <c r="H6" s="2"/>
      <c r="I6" s="2"/>
      <c r="J6" s="2"/>
      <c r="K6" s="2"/>
      <c r="L6" s="2"/>
      <c r="M6" s="2"/>
      <c r="N6" s="2"/>
      <c r="O6" s="2"/>
      <c r="P6" s="2"/>
      <c r="Q6" s="2"/>
      <c r="R6" s="2"/>
      <c r="S6" s="2"/>
    </row>
    <row r="7" spans="1:19" ht="12.75" thickTop="1" x14ac:dyDescent="0.2"/>
    <row r="8" spans="1:19" ht="16.5" x14ac:dyDescent="0.25">
      <c r="C8" s="3" t="s">
        <v>72</v>
      </c>
    </row>
    <row r="10" spans="1:19" ht="15" x14ac:dyDescent="0.25">
      <c r="D10" s="4" t="s">
        <v>74</v>
      </c>
      <c r="K10" s="4" t="s">
        <v>128</v>
      </c>
    </row>
    <row r="12" spans="1:19" x14ac:dyDescent="0.2">
      <c r="F12" s="13" t="s">
        <v>138</v>
      </c>
      <c r="G12" s="13" t="s">
        <v>139</v>
      </c>
      <c r="H12" s="13" t="s">
        <v>154</v>
      </c>
      <c r="I12" s="13" t="s">
        <v>140</v>
      </c>
      <c r="L12" s="13" t="s">
        <v>138</v>
      </c>
      <c r="M12" s="13" t="s">
        <v>139</v>
      </c>
      <c r="N12" s="13" t="s">
        <v>154</v>
      </c>
      <c r="O12" s="13" t="s">
        <v>140</v>
      </c>
    </row>
    <row r="13" spans="1:19" x14ac:dyDescent="0.2">
      <c r="F13" s="20" t="s">
        <v>142</v>
      </c>
      <c r="G13" s="20" t="s">
        <v>143</v>
      </c>
      <c r="H13" s="20" t="s">
        <v>155</v>
      </c>
      <c r="I13" s="20" t="s">
        <v>170</v>
      </c>
      <c r="L13" s="47" t="str" cm="1">
        <f t="array" ref="L13:L16">_xlfn.UNIQUE(F13:F41)</f>
        <v>North</v>
      </c>
      <c r="M13" s="47" t="str" cm="1">
        <f t="array" ref="M13:M28">_xlfn.UNIQUE(G13:G41)</f>
        <v>Alice</v>
      </c>
      <c r="N13" s="47" t="str" cm="1">
        <f t="array" ref="N13:N19">_xlfn.UNIQUE(H13:H41)</f>
        <v>White Goods</v>
      </c>
      <c r="O13" s="47" t="str" cm="1">
        <f t="array" ref="O13:O16">_xlfn.UNIQUE(I13:I41)</f>
        <v>Zack</v>
      </c>
    </row>
    <row r="14" spans="1:19" x14ac:dyDescent="0.2">
      <c r="F14" s="20" t="s">
        <v>142</v>
      </c>
      <c r="G14" s="20" t="s">
        <v>144</v>
      </c>
      <c r="H14" s="20" t="s">
        <v>156</v>
      </c>
      <c r="I14" s="20" t="s">
        <v>170</v>
      </c>
      <c r="L14" t="str">
        <v>East</v>
      </c>
      <c r="M14" t="str">
        <v>Barbara</v>
      </c>
      <c r="N14" t="str">
        <v>Groceries</v>
      </c>
      <c r="O14" t="str">
        <v>Yvonne</v>
      </c>
    </row>
    <row r="15" spans="1:19" x14ac:dyDescent="0.2">
      <c r="F15" s="20" t="s">
        <v>142</v>
      </c>
      <c r="G15" s="20" t="s">
        <v>145</v>
      </c>
      <c r="H15" s="20" t="s">
        <v>155</v>
      </c>
      <c r="I15" s="20" t="s">
        <v>170</v>
      </c>
      <c r="L15" t="str">
        <v>South</v>
      </c>
      <c r="M15" t="str">
        <v>Charlie</v>
      </c>
      <c r="N15" t="str">
        <v>Computers</v>
      </c>
      <c r="O15" t="str">
        <v>Xander</v>
      </c>
    </row>
    <row r="16" spans="1:19" x14ac:dyDescent="0.2">
      <c r="F16" s="20" t="s">
        <v>142</v>
      </c>
      <c r="G16" s="20" t="s">
        <v>146</v>
      </c>
      <c r="H16" s="20" t="s">
        <v>157</v>
      </c>
      <c r="I16" s="20" t="s">
        <v>171</v>
      </c>
      <c r="L16" t="str">
        <v>West</v>
      </c>
      <c r="M16" t="str">
        <v>Dion</v>
      </c>
      <c r="N16" t="str">
        <v>Insurance</v>
      </c>
      <c r="O16" t="str">
        <v>Winnie</v>
      </c>
    </row>
    <row r="17" spans="6:14" x14ac:dyDescent="0.2">
      <c r="F17" s="20" t="s">
        <v>142</v>
      </c>
      <c r="G17" s="20" t="s">
        <v>147</v>
      </c>
      <c r="H17" s="20" t="s">
        <v>160</v>
      </c>
      <c r="I17" s="20" t="s">
        <v>172</v>
      </c>
      <c r="M17" t="str">
        <v>Echo</v>
      </c>
      <c r="N17" t="str">
        <v>Bedding</v>
      </c>
    </row>
    <row r="18" spans="6:14" x14ac:dyDescent="0.2">
      <c r="F18" s="20" t="s">
        <v>142</v>
      </c>
      <c r="G18" s="20" t="s">
        <v>148</v>
      </c>
      <c r="H18" s="20" t="s">
        <v>159</v>
      </c>
      <c r="I18" s="20" t="s">
        <v>173</v>
      </c>
      <c r="M18" t="str">
        <v>Fred</v>
      </c>
      <c r="N18" t="str">
        <v>Audio Video</v>
      </c>
    </row>
    <row r="19" spans="6:14" x14ac:dyDescent="0.2">
      <c r="F19" s="20" t="s">
        <v>142</v>
      </c>
      <c r="G19" s="20" t="s">
        <v>149</v>
      </c>
      <c r="H19" s="20" t="s">
        <v>161</v>
      </c>
      <c r="I19" s="20" t="s">
        <v>171</v>
      </c>
      <c r="M19" t="str">
        <v>George</v>
      </c>
      <c r="N19" t="str">
        <v>Furniture</v>
      </c>
    </row>
    <row r="20" spans="6:14" x14ac:dyDescent="0.2">
      <c r="F20" s="20" t="s">
        <v>142</v>
      </c>
      <c r="G20" s="20" t="s">
        <v>150</v>
      </c>
      <c r="H20" s="20" t="s">
        <v>158</v>
      </c>
      <c r="I20" s="20" t="s">
        <v>173</v>
      </c>
      <c r="M20" t="str">
        <v>Helen</v>
      </c>
    </row>
    <row r="21" spans="6:14" x14ac:dyDescent="0.2">
      <c r="F21" s="20" t="s">
        <v>142</v>
      </c>
      <c r="G21" s="20" t="s">
        <v>151</v>
      </c>
      <c r="H21" s="20" t="s">
        <v>155</v>
      </c>
      <c r="I21" s="20" t="s">
        <v>170</v>
      </c>
      <c r="M21" t="str">
        <v>Iris</v>
      </c>
    </row>
    <row r="22" spans="6:14" x14ac:dyDescent="0.2">
      <c r="F22" s="20" t="s">
        <v>142</v>
      </c>
      <c r="G22" s="20" t="s">
        <v>152</v>
      </c>
      <c r="H22" s="20" t="s">
        <v>158</v>
      </c>
      <c r="I22" s="20" t="s">
        <v>173</v>
      </c>
      <c r="M22" t="str">
        <v>Jack</v>
      </c>
    </row>
    <row r="23" spans="6:14" x14ac:dyDescent="0.2">
      <c r="F23" s="20" t="s">
        <v>142</v>
      </c>
      <c r="G23" s="20" t="s">
        <v>153</v>
      </c>
      <c r="H23" s="20" t="s">
        <v>156</v>
      </c>
      <c r="I23" s="20" t="s">
        <v>170</v>
      </c>
      <c r="M23" t="str">
        <v>Karla</v>
      </c>
    </row>
    <row r="24" spans="6:14" x14ac:dyDescent="0.2">
      <c r="F24" s="20" t="s">
        <v>162</v>
      </c>
      <c r="G24" s="20" t="s">
        <v>165</v>
      </c>
      <c r="H24" s="20" t="s">
        <v>160</v>
      </c>
      <c r="I24" s="20" t="s">
        <v>172</v>
      </c>
      <c r="M24" t="str">
        <v>Lindsay</v>
      </c>
    </row>
    <row r="25" spans="6:14" x14ac:dyDescent="0.2">
      <c r="F25" s="20" t="s">
        <v>162</v>
      </c>
      <c r="G25" s="20" t="s">
        <v>144</v>
      </c>
      <c r="H25" s="20" t="s">
        <v>156</v>
      </c>
      <c r="I25" s="20" t="s">
        <v>170</v>
      </c>
      <c r="M25" t="str">
        <v>Michael</v>
      </c>
    </row>
    <row r="26" spans="6:14" x14ac:dyDescent="0.2">
      <c r="F26" s="20" t="s">
        <v>162</v>
      </c>
      <c r="G26" s="20" t="s">
        <v>151</v>
      </c>
      <c r="H26" s="20" t="s">
        <v>155</v>
      </c>
      <c r="I26" s="20" t="s">
        <v>170</v>
      </c>
      <c r="M26" t="str">
        <v>Nancy</v>
      </c>
    </row>
    <row r="27" spans="6:14" x14ac:dyDescent="0.2">
      <c r="F27" s="20" t="s">
        <v>162</v>
      </c>
      <c r="G27" s="20" t="s">
        <v>166</v>
      </c>
      <c r="H27" s="20" t="s">
        <v>157</v>
      </c>
      <c r="I27" s="20" t="s">
        <v>171</v>
      </c>
      <c r="M27" t="str">
        <v>Oprah</v>
      </c>
    </row>
    <row r="28" spans="6:14" x14ac:dyDescent="0.2">
      <c r="F28" s="20" t="s">
        <v>162</v>
      </c>
      <c r="G28" s="20" t="s">
        <v>148</v>
      </c>
      <c r="H28" s="20" t="s">
        <v>159</v>
      </c>
      <c r="I28" s="20" t="s">
        <v>173</v>
      </c>
      <c r="M28" t="str">
        <v>Pete</v>
      </c>
    </row>
    <row r="29" spans="6:14" x14ac:dyDescent="0.2">
      <c r="F29" s="20" t="s">
        <v>162</v>
      </c>
      <c r="G29" s="20" t="s">
        <v>146</v>
      </c>
      <c r="H29" s="20" t="s">
        <v>157</v>
      </c>
      <c r="I29" s="20" t="s">
        <v>171</v>
      </c>
    </row>
    <row r="30" spans="6:14" x14ac:dyDescent="0.2">
      <c r="F30" s="20" t="s">
        <v>163</v>
      </c>
      <c r="G30" s="20" t="s">
        <v>167</v>
      </c>
      <c r="H30" s="20" t="s">
        <v>161</v>
      </c>
      <c r="I30" s="20" t="s">
        <v>171</v>
      </c>
    </row>
    <row r="31" spans="6:14" x14ac:dyDescent="0.2">
      <c r="F31" s="20" t="s">
        <v>163</v>
      </c>
      <c r="G31" s="20" t="s">
        <v>168</v>
      </c>
      <c r="H31" s="20" t="s">
        <v>158</v>
      </c>
      <c r="I31" s="20" t="s">
        <v>173</v>
      </c>
    </row>
    <row r="32" spans="6:14" x14ac:dyDescent="0.2">
      <c r="F32" s="20" t="s">
        <v>163</v>
      </c>
      <c r="G32" s="20" t="s">
        <v>150</v>
      </c>
      <c r="H32" s="20" t="s">
        <v>158</v>
      </c>
      <c r="I32" s="20" t="s">
        <v>173</v>
      </c>
    </row>
    <row r="33" spans="6:13" x14ac:dyDescent="0.2">
      <c r="F33" s="20" t="s">
        <v>163</v>
      </c>
      <c r="G33" s="20" t="s">
        <v>143</v>
      </c>
      <c r="H33" s="20" t="s">
        <v>155</v>
      </c>
      <c r="I33" s="20" t="s">
        <v>170</v>
      </c>
    </row>
    <row r="34" spans="6:13" x14ac:dyDescent="0.2">
      <c r="F34" s="20" t="s">
        <v>163</v>
      </c>
      <c r="G34" s="20" t="s">
        <v>169</v>
      </c>
      <c r="H34" s="20" t="s">
        <v>156</v>
      </c>
      <c r="I34" s="20" t="s">
        <v>170</v>
      </c>
    </row>
    <row r="35" spans="6:13" x14ac:dyDescent="0.2">
      <c r="F35" s="20" t="s">
        <v>164</v>
      </c>
      <c r="G35" s="20" t="s">
        <v>153</v>
      </c>
      <c r="H35" s="20" t="s">
        <v>156</v>
      </c>
      <c r="I35" s="20" t="s">
        <v>170</v>
      </c>
    </row>
    <row r="36" spans="6:13" x14ac:dyDescent="0.2">
      <c r="F36" s="20" t="s">
        <v>164</v>
      </c>
      <c r="G36" s="20" t="s">
        <v>169</v>
      </c>
      <c r="H36" s="20" t="s">
        <v>156</v>
      </c>
      <c r="I36" s="20" t="s">
        <v>170</v>
      </c>
    </row>
    <row r="37" spans="6:13" x14ac:dyDescent="0.2">
      <c r="F37" s="20" t="s">
        <v>164</v>
      </c>
      <c r="G37" s="20" t="s">
        <v>145</v>
      </c>
      <c r="H37" s="20" t="s">
        <v>155</v>
      </c>
      <c r="I37" s="20" t="s">
        <v>170</v>
      </c>
    </row>
    <row r="38" spans="6:13" x14ac:dyDescent="0.2">
      <c r="F38" s="20" t="s">
        <v>164</v>
      </c>
      <c r="G38" s="20" t="s">
        <v>146</v>
      </c>
      <c r="H38" s="20" t="s">
        <v>157</v>
      </c>
      <c r="I38" s="20" t="s">
        <v>171</v>
      </c>
    </row>
    <row r="39" spans="6:13" x14ac:dyDescent="0.2">
      <c r="F39" s="20" t="s">
        <v>164</v>
      </c>
      <c r="G39" s="20" t="s">
        <v>149</v>
      </c>
      <c r="H39" s="20" t="s">
        <v>161</v>
      </c>
      <c r="I39" s="20" t="s">
        <v>171</v>
      </c>
      <c r="L39" s="13" t="s">
        <v>154</v>
      </c>
      <c r="M39" s="13" t="s">
        <v>140</v>
      </c>
    </row>
    <row r="40" spans="6:13" x14ac:dyDescent="0.2">
      <c r="F40" s="20" t="s">
        <v>164</v>
      </c>
      <c r="G40" s="20" t="s">
        <v>167</v>
      </c>
      <c r="H40" s="20" t="s">
        <v>161</v>
      </c>
      <c r="I40" s="20" t="s">
        <v>171</v>
      </c>
      <c r="L40" s="47" t="str" cm="1">
        <f t="array" ref="L40:M46">_xlfn.UNIQUE(H13:I41)</f>
        <v>White Goods</v>
      </c>
      <c r="M40" t="str">
        <v>Zack</v>
      </c>
    </row>
    <row r="41" spans="6:13" x14ac:dyDescent="0.2">
      <c r="F41" s="20" t="s">
        <v>164</v>
      </c>
      <c r="G41" s="20" t="s">
        <v>166</v>
      </c>
      <c r="H41" s="20" t="s">
        <v>157</v>
      </c>
      <c r="I41" s="20" t="s">
        <v>171</v>
      </c>
      <c r="L41" t="str">
        <v>Groceries</v>
      </c>
      <c r="M41" t="str">
        <v>Zack</v>
      </c>
    </row>
    <row r="42" spans="6:13" x14ac:dyDescent="0.2">
      <c r="L42" t="str">
        <v>Computers</v>
      </c>
      <c r="M42" t="str">
        <v>Yvonne</v>
      </c>
    </row>
    <row r="43" spans="6:13" x14ac:dyDescent="0.2">
      <c r="L43" t="str">
        <v>Insurance</v>
      </c>
      <c r="M43" t="str">
        <v>Xander</v>
      </c>
    </row>
    <row r="44" spans="6:13" x14ac:dyDescent="0.2">
      <c r="L44" t="str">
        <v>Bedding</v>
      </c>
      <c r="M44" t="str">
        <v>Winnie</v>
      </c>
    </row>
    <row r="45" spans="6:13" x14ac:dyDescent="0.2">
      <c r="L45" t="str">
        <v>Audio Video</v>
      </c>
      <c r="M45" t="str">
        <v>Yvonne</v>
      </c>
    </row>
    <row r="46" spans="6:13" x14ac:dyDescent="0.2">
      <c r="L46" t="str">
        <v>Furniture</v>
      </c>
      <c r="M46" t="str">
        <v>Winnie</v>
      </c>
    </row>
    <row r="49" spans="2:19" ht="16.5" thickBot="1" x14ac:dyDescent="0.3">
      <c r="B49" s="39">
        <f>MAX($B$5:$B48)+1</f>
        <v>2</v>
      </c>
      <c r="C49" s="2" t="str">
        <f ca="1">A1&amp;" (Single Occurrences Only)"</f>
        <v>UNIQUE Examples (Single Occurrences Only)</v>
      </c>
      <c r="D49" s="2"/>
      <c r="E49" s="2"/>
      <c r="F49" s="2"/>
      <c r="G49" s="2"/>
      <c r="H49" s="2"/>
      <c r="I49" s="2"/>
      <c r="J49" s="2"/>
      <c r="K49" s="2"/>
      <c r="L49" s="2"/>
      <c r="M49" s="2"/>
      <c r="N49" s="2"/>
      <c r="O49" s="2"/>
      <c r="P49" s="2"/>
      <c r="Q49" s="2"/>
      <c r="R49" s="2"/>
      <c r="S49" s="2"/>
    </row>
    <row r="50" spans="2:19" ht="12.75" thickTop="1" x14ac:dyDescent="0.2"/>
    <row r="51" spans="2:19" ht="16.5" x14ac:dyDescent="0.25">
      <c r="C51" s="3" t="s">
        <v>72</v>
      </c>
    </row>
    <row r="53" spans="2:19" ht="15" x14ac:dyDescent="0.25">
      <c r="D53" s="4" t="s">
        <v>74</v>
      </c>
      <c r="K53" s="4" t="s">
        <v>128</v>
      </c>
    </row>
    <row r="55" spans="2:19" x14ac:dyDescent="0.2">
      <c r="F55" s="13" t="s">
        <v>138</v>
      </c>
      <c r="G55" s="13" t="s">
        <v>139</v>
      </c>
      <c r="H55" s="13" t="s">
        <v>154</v>
      </c>
      <c r="I55" s="13" t="s">
        <v>140</v>
      </c>
      <c r="L55" s="13" t="s">
        <v>139</v>
      </c>
      <c r="N55" s="13" t="s">
        <v>140</v>
      </c>
    </row>
    <row r="56" spans="2:19" x14ac:dyDescent="0.2">
      <c r="F56" s="20" t="s">
        <v>142</v>
      </c>
      <c r="G56" s="20" t="s">
        <v>143</v>
      </c>
      <c r="H56" s="20" t="s">
        <v>155</v>
      </c>
      <c r="I56" s="20" t="s">
        <v>170</v>
      </c>
      <c r="L56" s="47" t="str" cm="1">
        <f t="array" ref="L56:L59">_xlfn.UNIQUE(G56:G84,0,1)</f>
        <v>Echo</v>
      </c>
      <c r="N56" s="47" t="str" cm="1">
        <f t="array" ref="N56:N59">_xlfn._xlws.SORT(_xlfn.UNIQUE(I56:I84,,0))</f>
        <v>Winnie</v>
      </c>
    </row>
    <row r="57" spans="2:19" x14ac:dyDescent="0.2">
      <c r="F57" s="20" t="s">
        <v>142</v>
      </c>
      <c r="G57" s="20" t="s">
        <v>144</v>
      </c>
      <c r="H57" s="20" t="s">
        <v>156</v>
      </c>
      <c r="I57" s="20" t="s">
        <v>170</v>
      </c>
      <c r="L57" t="str">
        <v>Jack</v>
      </c>
      <c r="N57" t="str">
        <v>Xander</v>
      </c>
    </row>
    <row r="58" spans="2:19" x14ac:dyDescent="0.2">
      <c r="F58" s="20" t="s">
        <v>142</v>
      </c>
      <c r="G58" s="20" t="s">
        <v>145</v>
      </c>
      <c r="H58" s="20" t="s">
        <v>155</v>
      </c>
      <c r="I58" s="20" t="s">
        <v>170</v>
      </c>
      <c r="L58" t="str">
        <v>Lindsay</v>
      </c>
      <c r="N58" t="str">
        <v>Yvonne</v>
      </c>
    </row>
    <row r="59" spans="2:19" x14ac:dyDescent="0.2">
      <c r="F59" s="20" t="s">
        <v>142</v>
      </c>
      <c r="G59" s="20" t="s">
        <v>146</v>
      </c>
      <c r="H59" s="20" t="s">
        <v>157</v>
      </c>
      <c r="I59" s="20" t="s">
        <v>171</v>
      </c>
      <c r="L59" t="str">
        <v>Oprah</v>
      </c>
      <c r="N59" t="str">
        <v>Zack</v>
      </c>
    </row>
    <row r="60" spans="2:19" x14ac:dyDescent="0.2">
      <c r="F60" s="20" t="s">
        <v>142</v>
      </c>
      <c r="G60" s="20" t="s">
        <v>147</v>
      </c>
      <c r="H60" s="20" t="s">
        <v>160</v>
      </c>
      <c r="I60" s="20" t="s">
        <v>172</v>
      </c>
    </row>
    <row r="61" spans="2:19" x14ac:dyDescent="0.2">
      <c r="F61" s="20" t="s">
        <v>142</v>
      </c>
      <c r="G61" s="20" t="s">
        <v>148</v>
      </c>
      <c r="H61" s="20" t="s">
        <v>159</v>
      </c>
      <c r="I61" s="20" t="s">
        <v>173</v>
      </c>
    </row>
    <row r="62" spans="2:19" x14ac:dyDescent="0.2">
      <c r="F62" s="20" t="s">
        <v>142</v>
      </c>
      <c r="G62" s="20" t="s">
        <v>149</v>
      </c>
      <c r="H62" s="20" t="s">
        <v>161</v>
      </c>
      <c r="I62" s="20" t="s">
        <v>171</v>
      </c>
    </row>
    <row r="63" spans="2:19" x14ac:dyDescent="0.2">
      <c r="F63" s="20" t="s">
        <v>142</v>
      </c>
      <c r="G63" s="20" t="s">
        <v>150</v>
      </c>
      <c r="H63" s="20" t="s">
        <v>158</v>
      </c>
      <c r="I63" s="20" t="s">
        <v>173</v>
      </c>
    </row>
    <row r="64" spans="2:19" x14ac:dyDescent="0.2">
      <c r="F64" s="20" t="s">
        <v>142</v>
      </c>
      <c r="G64" s="20" t="s">
        <v>151</v>
      </c>
      <c r="H64" s="20" t="s">
        <v>155</v>
      </c>
      <c r="I64" s="20" t="s">
        <v>170</v>
      </c>
    </row>
    <row r="65" spans="6:9" x14ac:dyDescent="0.2">
      <c r="F65" s="20" t="s">
        <v>142</v>
      </c>
      <c r="G65" s="20" t="s">
        <v>152</v>
      </c>
      <c r="H65" s="20" t="s">
        <v>158</v>
      </c>
      <c r="I65" s="20" t="s">
        <v>173</v>
      </c>
    </row>
    <row r="66" spans="6:9" x14ac:dyDescent="0.2">
      <c r="F66" s="20" t="s">
        <v>142</v>
      </c>
      <c r="G66" s="20" t="s">
        <v>153</v>
      </c>
      <c r="H66" s="20" t="s">
        <v>156</v>
      </c>
      <c r="I66" s="20" t="s">
        <v>170</v>
      </c>
    </row>
    <row r="67" spans="6:9" x14ac:dyDescent="0.2">
      <c r="F67" s="20" t="s">
        <v>162</v>
      </c>
      <c r="G67" s="20" t="s">
        <v>165</v>
      </c>
      <c r="H67" s="20" t="s">
        <v>160</v>
      </c>
      <c r="I67" s="20" t="s">
        <v>172</v>
      </c>
    </row>
    <row r="68" spans="6:9" x14ac:dyDescent="0.2">
      <c r="F68" s="20" t="s">
        <v>162</v>
      </c>
      <c r="G68" s="20" t="s">
        <v>144</v>
      </c>
      <c r="H68" s="20" t="s">
        <v>156</v>
      </c>
      <c r="I68" s="20" t="s">
        <v>170</v>
      </c>
    </row>
    <row r="69" spans="6:9" x14ac:dyDescent="0.2">
      <c r="F69" s="20" t="s">
        <v>162</v>
      </c>
      <c r="G69" s="20" t="s">
        <v>151</v>
      </c>
      <c r="H69" s="20" t="s">
        <v>155</v>
      </c>
      <c r="I69" s="20" t="s">
        <v>170</v>
      </c>
    </row>
    <row r="70" spans="6:9" x14ac:dyDescent="0.2">
      <c r="F70" s="20" t="s">
        <v>162</v>
      </c>
      <c r="G70" s="20" t="s">
        <v>166</v>
      </c>
      <c r="H70" s="20" t="s">
        <v>157</v>
      </c>
      <c r="I70" s="20" t="s">
        <v>171</v>
      </c>
    </row>
    <row r="71" spans="6:9" x14ac:dyDescent="0.2">
      <c r="F71" s="20" t="s">
        <v>162</v>
      </c>
      <c r="G71" s="20" t="s">
        <v>148</v>
      </c>
      <c r="H71" s="20" t="s">
        <v>159</v>
      </c>
      <c r="I71" s="20" t="s">
        <v>173</v>
      </c>
    </row>
    <row r="72" spans="6:9" x14ac:dyDescent="0.2">
      <c r="F72" s="20" t="s">
        <v>162</v>
      </c>
      <c r="G72" s="20" t="s">
        <v>146</v>
      </c>
      <c r="H72" s="20" t="s">
        <v>157</v>
      </c>
      <c r="I72" s="20" t="s">
        <v>171</v>
      </c>
    </row>
    <row r="73" spans="6:9" x14ac:dyDescent="0.2">
      <c r="F73" s="20" t="s">
        <v>163</v>
      </c>
      <c r="G73" s="20" t="s">
        <v>167</v>
      </c>
      <c r="H73" s="20" t="s">
        <v>161</v>
      </c>
      <c r="I73" s="20" t="s">
        <v>171</v>
      </c>
    </row>
    <row r="74" spans="6:9" x14ac:dyDescent="0.2">
      <c r="F74" s="20" t="s">
        <v>163</v>
      </c>
      <c r="G74" s="20" t="s">
        <v>168</v>
      </c>
      <c r="H74" s="20" t="s">
        <v>158</v>
      </c>
      <c r="I74" s="20" t="s">
        <v>173</v>
      </c>
    </row>
    <row r="75" spans="6:9" x14ac:dyDescent="0.2">
      <c r="F75" s="20" t="s">
        <v>163</v>
      </c>
      <c r="G75" s="20" t="s">
        <v>150</v>
      </c>
      <c r="H75" s="20" t="s">
        <v>158</v>
      </c>
      <c r="I75" s="20" t="s">
        <v>173</v>
      </c>
    </row>
    <row r="76" spans="6:9" x14ac:dyDescent="0.2">
      <c r="F76" s="20" t="s">
        <v>163</v>
      </c>
      <c r="G76" s="20" t="s">
        <v>143</v>
      </c>
      <c r="H76" s="20" t="s">
        <v>155</v>
      </c>
      <c r="I76" s="20" t="s">
        <v>170</v>
      </c>
    </row>
    <row r="77" spans="6:9" x14ac:dyDescent="0.2">
      <c r="F77" s="20" t="s">
        <v>163</v>
      </c>
      <c r="G77" s="20" t="s">
        <v>169</v>
      </c>
      <c r="H77" s="20" t="s">
        <v>156</v>
      </c>
      <c r="I77" s="20" t="s">
        <v>170</v>
      </c>
    </row>
    <row r="78" spans="6:9" x14ac:dyDescent="0.2">
      <c r="F78" s="20" t="s">
        <v>164</v>
      </c>
      <c r="G78" s="20" t="s">
        <v>153</v>
      </c>
      <c r="H78" s="20" t="s">
        <v>156</v>
      </c>
      <c r="I78" s="20" t="s">
        <v>170</v>
      </c>
    </row>
    <row r="79" spans="6:9" x14ac:dyDescent="0.2">
      <c r="F79" s="20" t="s">
        <v>164</v>
      </c>
      <c r="G79" s="20" t="s">
        <v>169</v>
      </c>
      <c r="H79" s="20" t="s">
        <v>156</v>
      </c>
      <c r="I79" s="20" t="s">
        <v>170</v>
      </c>
    </row>
    <row r="80" spans="6:9" x14ac:dyDescent="0.2">
      <c r="F80" s="20" t="s">
        <v>164</v>
      </c>
      <c r="G80" s="20" t="s">
        <v>145</v>
      </c>
      <c r="H80" s="20" t="s">
        <v>155</v>
      </c>
      <c r="I80" s="20" t="s">
        <v>170</v>
      </c>
    </row>
    <row r="81" spans="2:19" x14ac:dyDescent="0.2">
      <c r="F81" s="20" t="s">
        <v>164</v>
      </c>
      <c r="G81" s="20" t="s">
        <v>146</v>
      </c>
      <c r="H81" s="20" t="s">
        <v>157</v>
      </c>
      <c r="I81" s="20" t="s">
        <v>171</v>
      </c>
    </row>
    <row r="82" spans="2:19" x14ac:dyDescent="0.2">
      <c r="F82" s="20" t="s">
        <v>164</v>
      </c>
      <c r="G82" s="20" t="s">
        <v>149</v>
      </c>
      <c r="H82" s="20" t="s">
        <v>161</v>
      </c>
      <c r="I82" s="20" t="s">
        <v>171</v>
      </c>
    </row>
    <row r="83" spans="2:19" x14ac:dyDescent="0.2">
      <c r="F83" s="20" t="s">
        <v>164</v>
      </c>
      <c r="G83" s="20" t="s">
        <v>167</v>
      </c>
      <c r="H83" s="20" t="s">
        <v>161</v>
      </c>
      <c r="I83" s="20" t="s">
        <v>171</v>
      </c>
    </row>
    <row r="84" spans="2:19" x14ac:dyDescent="0.2">
      <c r="F84" s="20" t="s">
        <v>164</v>
      </c>
      <c r="G84" s="20" t="s">
        <v>166</v>
      </c>
      <c r="H84" s="20" t="s">
        <v>157</v>
      </c>
      <c r="I84" s="20" t="s">
        <v>171</v>
      </c>
    </row>
    <row r="87" spans="2:19" ht="16.5" thickBot="1" x14ac:dyDescent="0.3">
      <c r="B87" s="39">
        <f>MAX($B$5:$B86)+1</f>
        <v>3</v>
      </c>
      <c r="C87" s="2" t="s">
        <v>184</v>
      </c>
      <c r="D87" s="2"/>
      <c r="E87" s="2"/>
      <c r="F87" s="2"/>
      <c r="G87" s="2"/>
      <c r="H87" s="2"/>
      <c r="I87" s="2"/>
      <c r="J87" s="2"/>
      <c r="K87" s="2"/>
      <c r="L87" s="2"/>
      <c r="M87" s="2"/>
      <c r="N87" s="2"/>
      <c r="O87" s="2"/>
      <c r="P87" s="2"/>
      <c r="Q87" s="2"/>
      <c r="R87" s="2"/>
      <c r="S87" s="2"/>
    </row>
    <row r="88" spans="2:19" ht="12.75" thickTop="1" x14ac:dyDescent="0.2"/>
    <row r="89" spans="2:19" ht="16.5" x14ac:dyDescent="0.25">
      <c r="C89" s="3" t="s">
        <v>174</v>
      </c>
    </row>
    <row r="91" spans="2:19" ht="15" x14ac:dyDescent="0.25">
      <c r="D91" s="4" t="s">
        <v>74</v>
      </c>
      <c r="K91" s="4" t="s">
        <v>185</v>
      </c>
    </row>
    <row r="93" spans="2:19" x14ac:dyDescent="0.2">
      <c r="F93" s="13" t="s">
        <v>138</v>
      </c>
      <c r="G93" s="13" t="s">
        <v>139</v>
      </c>
      <c r="H93" s="13" t="s">
        <v>154</v>
      </c>
      <c r="I93" s="13" t="s">
        <v>140</v>
      </c>
      <c r="L93" s="13" t="s">
        <v>154</v>
      </c>
      <c r="M93" s="13" t="s">
        <v>140</v>
      </c>
    </row>
    <row r="94" spans="2:19" x14ac:dyDescent="0.2">
      <c r="F94" s="20" t="s">
        <v>142</v>
      </c>
      <c r="G94" s="20" t="s">
        <v>143</v>
      </c>
      <c r="H94" s="20" t="s">
        <v>155</v>
      </c>
      <c r="I94" s="20" t="s">
        <v>170</v>
      </c>
      <c r="L94" s="47" t="str" cm="1">
        <f t="array" ref="L94:L100">_xlfn._xlws.SORT(_xlfn.UNIQUE(H94:H122))</f>
        <v>Audio Video</v>
      </c>
      <c r="M94" s="47" t="str" cm="1">
        <f t="array" ref="M94:M97">_xlfn._xlws.SORT(_xlfn.UNIQUE(I94:I122))</f>
        <v>Winnie</v>
      </c>
    </row>
    <row r="95" spans="2:19" x14ac:dyDescent="0.2">
      <c r="F95" s="20" t="s">
        <v>142</v>
      </c>
      <c r="G95" s="20" t="s">
        <v>144</v>
      </c>
      <c r="H95" s="20" t="s">
        <v>156</v>
      </c>
      <c r="I95" s="20" t="s">
        <v>170</v>
      </c>
      <c r="L95" t="str">
        <v>Bedding</v>
      </c>
      <c r="M95" t="str">
        <v>Xander</v>
      </c>
      <c r="P95" s="50"/>
    </row>
    <row r="96" spans="2:19" x14ac:dyDescent="0.2">
      <c r="F96" s="20" t="s">
        <v>142</v>
      </c>
      <c r="G96" s="20" t="s">
        <v>145</v>
      </c>
      <c r="H96" s="20" t="s">
        <v>155</v>
      </c>
      <c r="I96" s="20" t="s">
        <v>170</v>
      </c>
      <c r="L96" t="str">
        <v>Computers</v>
      </c>
      <c r="M96" t="str">
        <v>Yvonne</v>
      </c>
    </row>
    <row r="97" spans="6:15" x14ac:dyDescent="0.2">
      <c r="F97" s="20" t="s">
        <v>142</v>
      </c>
      <c r="G97" s="20" t="s">
        <v>146</v>
      </c>
      <c r="H97" s="20" t="s">
        <v>157</v>
      </c>
      <c r="I97" s="20" t="s">
        <v>171</v>
      </c>
      <c r="L97" t="str">
        <v>Furniture</v>
      </c>
      <c r="M97" t="str">
        <v>Zack</v>
      </c>
    </row>
    <row r="98" spans="6:15" x14ac:dyDescent="0.2">
      <c r="F98" s="20" t="s">
        <v>142</v>
      </c>
      <c r="G98" s="20" t="s">
        <v>147</v>
      </c>
      <c r="H98" s="20" t="s">
        <v>160</v>
      </c>
      <c r="I98" s="20" t="s">
        <v>172</v>
      </c>
      <c r="L98" t="str">
        <v>Groceries</v>
      </c>
    </row>
    <row r="99" spans="6:15" x14ac:dyDescent="0.2">
      <c r="F99" s="20" t="s">
        <v>142</v>
      </c>
      <c r="G99" s="20" t="s">
        <v>148</v>
      </c>
      <c r="H99" s="20" t="s">
        <v>159</v>
      </c>
      <c r="I99" s="20" t="s">
        <v>173</v>
      </c>
      <c r="L99" t="str">
        <v>Insurance</v>
      </c>
    </row>
    <row r="100" spans="6:15" x14ac:dyDescent="0.2">
      <c r="F100" s="20" t="s">
        <v>142</v>
      </c>
      <c r="G100" s="20" t="s">
        <v>149</v>
      </c>
      <c r="H100" s="20" t="s">
        <v>161</v>
      </c>
      <c r="I100" s="20" t="s">
        <v>171</v>
      </c>
      <c r="L100" t="str">
        <v>White Goods</v>
      </c>
    </row>
    <row r="101" spans="6:15" x14ac:dyDescent="0.2">
      <c r="F101" s="20" t="s">
        <v>142</v>
      </c>
      <c r="G101" s="20" t="s">
        <v>150</v>
      </c>
      <c r="H101" s="20" t="s">
        <v>158</v>
      </c>
      <c r="I101" s="20" t="s">
        <v>173</v>
      </c>
    </row>
    <row r="102" spans="6:15" x14ac:dyDescent="0.2">
      <c r="F102" s="20" t="s">
        <v>142</v>
      </c>
      <c r="G102" s="20" t="s">
        <v>151</v>
      </c>
      <c r="H102" s="20" t="s">
        <v>155</v>
      </c>
      <c r="I102" s="20" t="s">
        <v>170</v>
      </c>
    </row>
    <row r="103" spans="6:15" ht="15" x14ac:dyDescent="0.25">
      <c r="F103" s="20" t="s">
        <v>142</v>
      </c>
      <c r="G103" s="20" t="s">
        <v>152</v>
      </c>
      <c r="H103" s="20" t="s">
        <v>158</v>
      </c>
      <c r="I103" s="20" t="s">
        <v>173</v>
      </c>
      <c r="K103" s="4" t="s">
        <v>186</v>
      </c>
    </row>
    <row r="104" spans="6:15" x14ac:dyDescent="0.2">
      <c r="F104" s="20" t="s">
        <v>142</v>
      </c>
      <c r="G104" s="20" t="s">
        <v>153</v>
      </c>
      <c r="H104" s="20" t="s">
        <v>156</v>
      </c>
      <c r="I104" s="20" t="s">
        <v>170</v>
      </c>
    </row>
    <row r="105" spans="6:15" x14ac:dyDescent="0.2">
      <c r="F105" s="20" t="s">
        <v>162</v>
      </c>
      <c r="G105" s="20" t="s">
        <v>165</v>
      </c>
      <c r="H105" s="20" t="s">
        <v>160</v>
      </c>
      <c r="I105" s="20" t="s">
        <v>172</v>
      </c>
      <c r="L105" s="48" t="s">
        <v>154</v>
      </c>
      <c r="M105" s="49" t="s">
        <v>157</v>
      </c>
    </row>
    <row r="106" spans="6:15" x14ac:dyDescent="0.2">
      <c r="F106" s="20" t="s">
        <v>162</v>
      </c>
      <c r="G106" s="20" t="s">
        <v>144</v>
      </c>
      <c r="H106" s="20" t="s">
        <v>156</v>
      </c>
      <c r="I106" s="20" t="s">
        <v>170</v>
      </c>
      <c r="L106" s="48" t="s">
        <v>140</v>
      </c>
      <c r="M106" s="49" t="s">
        <v>173</v>
      </c>
    </row>
    <row r="107" spans="6:15" x14ac:dyDescent="0.2">
      <c r="F107" s="20" t="s">
        <v>162</v>
      </c>
      <c r="G107" s="20" t="s">
        <v>151</v>
      </c>
      <c r="H107" s="20" t="s">
        <v>155</v>
      </c>
      <c r="I107" s="20" t="s">
        <v>170</v>
      </c>
    </row>
    <row r="108" spans="6:15" x14ac:dyDescent="0.2">
      <c r="F108" s="20" t="s">
        <v>162</v>
      </c>
      <c r="G108" s="20" t="s">
        <v>166</v>
      </c>
      <c r="H108" s="20" t="s">
        <v>157</v>
      </c>
      <c r="I108" s="20" t="s">
        <v>171</v>
      </c>
      <c r="L108" s="48" t="s">
        <v>187</v>
      </c>
      <c r="M108" s="49" t="s">
        <v>188</v>
      </c>
    </row>
    <row r="109" spans="6:15" x14ac:dyDescent="0.2">
      <c r="F109" s="20" t="s">
        <v>162</v>
      </c>
      <c r="G109" s="20" t="s">
        <v>148</v>
      </c>
      <c r="H109" s="20" t="s">
        <v>159</v>
      </c>
      <c r="I109" s="20" t="s">
        <v>173</v>
      </c>
    </row>
    <row r="110" spans="6:15" x14ac:dyDescent="0.2">
      <c r="F110" s="20" t="s">
        <v>162</v>
      </c>
      <c r="G110" s="20" t="s">
        <v>146</v>
      </c>
      <c r="H110" s="20" t="s">
        <v>157</v>
      </c>
      <c r="I110" s="20" t="s">
        <v>171</v>
      </c>
      <c r="L110" s="13" t="s">
        <v>138</v>
      </c>
      <c r="M110" s="13" t="s">
        <v>139</v>
      </c>
      <c r="N110" s="13" t="s">
        <v>154</v>
      </c>
      <c r="O110" s="13" t="s">
        <v>140</v>
      </c>
    </row>
    <row r="111" spans="6:15" x14ac:dyDescent="0.2">
      <c r="F111" s="20" t="s">
        <v>163</v>
      </c>
      <c r="G111" s="20" t="s">
        <v>167</v>
      </c>
      <c r="H111" s="20" t="s">
        <v>161</v>
      </c>
      <c r="I111" s="20" t="s">
        <v>171</v>
      </c>
      <c r="L111" s="47" t="str" cm="1">
        <f t="array" ref="L111:O121">_xlfn._xlws.SORT(_xlfn.UNIQUE(_xlfn._xlws.FILTER(F93:I122,IF(M108="OR",(H93:H122=M105)+(I93:I122=M106),(H93:H122=M105)*(I93:I122=M106)),{"N/A","-","-","-"})),{1;2;3;4},{1;1;1;1})</f>
        <v>East</v>
      </c>
      <c r="M111" t="str">
        <v>Dion</v>
      </c>
      <c r="N111" t="str">
        <v>Computers</v>
      </c>
      <c r="O111" t="str">
        <v>Yvonne</v>
      </c>
    </row>
    <row r="112" spans="6:15" x14ac:dyDescent="0.2">
      <c r="F112" s="20" t="s">
        <v>163</v>
      </c>
      <c r="G112" s="20" t="s">
        <v>168</v>
      </c>
      <c r="H112" s="20" t="s">
        <v>158</v>
      </c>
      <c r="I112" s="20" t="s">
        <v>173</v>
      </c>
      <c r="L112" t="str">
        <v>East</v>
      </c>
      <c r="M112" t="str">
        <v>Fred</v>
      </c>
      <c r="N112" t="str">
        <v>Bedding</v>
      </c>
      <c r="O112" t="str">
        <v>Winnie</v>
      </c>
    </row>
    <row r="113" spans="6:15" x14ac:dyDescent="0.2">
      <c r="F113" s="20" t="s">
        <v>163</v>
      </c>
      <c r="G113" s="20" t="s">
        <v>150</v>
      </c>
      <c r="H113" s="20" t="s">
        <v>158</v>
      </c>
      <c r="I113" s="20" t="s">
        <v>173</v>
      </c>
      <c r="L113" t="str">
        <v>East</v>
      </c>
      <c r="M113" t="str">
        <v>Michael</v>
      </c>
      <c r="N113" t="str">
        <v>Computers</v>
      </c>
      <c r="O113" t="str">
        <v>Yvonne</v>
      </c>
    </row>
    <row r="114" spans="6:15" x14ac:dyDescent="0.2">
      <c r="F114" s="20" t="s">
        <v>163</v>
      </c>
      <c r="G114" s="20" t="s">
        <v>143</v>
      </c>
      <c r="H114" s="20" t="s">
        <v>155</v>
      </c>
      <c r="I114" s="20" t="s">
        <v>170</v>
      </c>
      <c r="L114" t="str">
        <v>North</v>
      </c>
      <c r="M114" t="str">
        <v>Dion</v>
      </c>
      <c r="N114" t="str">
        <v>Computers</v>
      </c>
      <c r="O114" t="str">
        <v>Yvonne</v>
      </c>
    </row>
    <row r="115" spans="6:15" x14ac:dyDescent="0.2">
      <c r="F115" s="20" t="s">
        <v>163</v>
      </c>
      <c r="G115" s="20" t="s">
        <v>169</v>
      </c>
      <c r="H115" s="20" t="s">
        <v>156</v>
      </c>
      <c r="I115" s="20" t="s">
        <v>170</v>
      </c>
      <c r="L115" t="str">
        <v>North</v>
      </c>
      <c r="M115" t="str">
        <v>Fred</v>
      </c>
      <c r="N115" t="str">
        <v>Bedding</v>
      </c>
      <c r="O115" t="str">
        <v>Winnie</v>
      </c>
    </row>
    <row r="116" spans="6:15" x14ac:dyDescent="0.2">
      <c r="F116" s="20" t="s">
        <v>164</v>
      </c>
      <c r="G116" s="20" t="s">
        <v>153</v>
      </c>
      <c r="H116" s="20" t="s">
        <v>156</v>
      </c>
      <c r="I116" s="20" t="s">
        <v>170</v>
      </c>
      <c r="L116" t="str">
        <v>North</v>
      </c>
      <c r="M116" t="str">
        <v>Helen</v>
      </c>
      <c r="N116" t="str">
        <v>Furniture</v>
      </c>
      <c r="O116" t="str">
        <v>Winnie</v>
      </c>
    </row>
    <row r="117" spans="6:15" x14ac:dyDescent="0.2">
      <c r="F117" s="20" t="s">
        <v>164</v>
      </c>
      <c r="G117" s="20" t="s">
        <v>169</v>
      </c>
      <c r="H117" s="20" t="s">
        <v>156</v>
      </c>
      <c r="I117" s="20" t="s">
        <v>170</v>
      </c>
      <c r="L117" t="str">
        <v>North</v>
      </c>
      <c r="M117" t="str">
        <v>Jack</v>
      </c>
      <c r="N117" t="str">
        <v>Furniture</v>
      </c>
      <c r="O117" t="str">
        <v>Winnie</v>
      </c>
    </row>
    <row r="118" spans="6:15" x14ac:dyDescent="0.2">
      <c r="F118" s="20" t="s">
        <v>164</v>
      </c>
      <c r="G118" s="20" t="s">
        <v>145</v>
      </c>
      <c r="H118" s="20" t="s">
        <v>155</v>
      </c>
      <c r="I118" s="20" t="s">
        <v>170</v>
      </c>
      <c r="L118" t="str">
        <v>South</v>
      </c>
      <c r="M118" t="str">
        <v>Helen</v>
      </c>
      <c r="N118" t="str">
        <v>Furniture</v>
      </c>
      <c r="O118" t="str">
        <v>Winnie</v>
      </c>
    </row>
    <row r="119" spans="6:15" x14ac:dyDescent="0.2">
      <c r="F119" s="20" t="s">
        <v>164</v>
      </c>
      <c r="G119" s="20" t="s">
        <v>146</v>
      </c>
      <c r="H119" s="20" t="s">
        <v>157</v>
      </c>
      <c r="I119" s="20" t="s">
        <v>171</v>
      </c>
      <c r="L119" t="str">
        <v>South</v>
      </c>
      <c r="M119" t="str">
        <v>Oprah</v>
      </c>
      <c r="N119" t="str">
        <v>Furniture</v>
      </c>
      <c r="O119" t="str">
        <v>Winnie</v>
      </c>
    </row>
    <row r="120" spans="6:15" x14ac:dyDescent="0.2">
      <c r="F120" s="20" t="s">
        <v>164</v>
      </c>
      <c r="G120" s="20" t="s">
        <v>149</v>
      </c>
      <c r="H120" s="20" t="s">
        <v>161</v>
      </c>
      <c r="I120" s="20" t="s">
        <v>171</v>
      </c>
      <c r="L120" t="str">
        <v>West</v>
      </c>
      <c r="M120" t="str">
        <v>Dion</v>
      </c>
      <c r="N120" t="str">
        <v>Computers</v>
      </c>
      <c r="O120" t="str">
        <v>Yvonne</v>
      </c>
    </row>
    <row r="121" spans="6:15" x14ac:dyDescent="0.2">
      <c r="F121" s="20" t="s">
        <v>164</v>
      </c>
      <c r="G121" s="20" t="s">
        <v>167</v>
      </c>
      <c r="H121" s="20" t="s">
        <v>161</v>
      </c>
      <c r="I121" s="20" t="s">
        <v>171</v>
      </c>
      <c r="L121" t="str">
        <v>West</v>
      </c>
      <c r="M121" t="str">
        <v>Michael</v>
      </c>
      <c r="N121" t="str">
        <v>Computers</v>
      </c>
      <c r="O121" t="str">
        <v>Yvonne</v>
      </c>
    </row>
    <row r="122" spans="6:15" x14ac:dyDescent="0.2">
      <c r="F122" s="20" t="s">
        <v>164</v>
      </c>
      <c r="G122" s="20" t="s">
        <v>166</v>
      </c>
      <c r="H122" s="20" t="s">
        <v>157</v>
      </c>
      <c r="I122" s="20" t="s">
        <v>171</v>
      </c>
    </row>
  </sheetData>
  <mergeCells count="2">
    <mergeCell ref="I1:J1"/>
    <mergeCell ref="A3:E3"/>
  </mergeCells>
  <conditionalFormatting sqref="F4">
    <cfRule type="cellIs" dxfId="17" priority="1" operator="notEqual">
      <formula>0</formula>
    </cfRule>
  </conditionalFormatting>
  <dataValidations count="3">
    <dataValidation type="list" allowBlank="1" showInputMessage="1" showErrorMessage="1" sqref="M105" xr:uid="{2D5D269C-B1DF-474D-8AA7-D6FF377842E8}">
      <formula1>_xlfn.ANCHORARRAY($L$94)</formula1>
    </dataValidation>
    <dataValidation type="list" allowBlank="1" showInputMessage="1" showErrorMessage="1" sqref="M106" xr:uid="{EAEFC23E-1BE6-4FC2-AD66-24B062BE8401}">
      <formula1>_xlfn.ANCHORARRAY($M$94)</formula1>
    </dataValidation>
    <dataValidation type="list" allowBlank="1" showInputMessage="1" showErrorMessage="1" sqref="M108" xr:uid="{26D5DC93-6CE1-4D72-B080-7ECB77A53BBE}">
      <formula1>"AND,OR"</formula1>
    </dataValidation>
  </dataValidations>
  <hyperlinks>
    <hyperlink ref="F4" location="Overall_Error_Check" tooltip="Go to Overall Error Check" display="Overall_Error_Check" xr:uid="{A5B1389F-AD49-4877-841B-BA14D9ECB822}"/>
    <hyperlink ref="A3:E3" location="HL_Navigator" tooltip="Go to Navigator (Table of Contents)" display="Navigator" xr:uid="{CAE0E97F-4142-43AF-9202-2B34ECCE5958}"/>
    <hyperlink ref="A3" location="HL_Navigator" display="Navigator" xr:uid="{8B1431C3-31B3-4F99-BF07-F068E1E9756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B53F-A5B9-4C92-A5B9-CAB2282C49F1}">
  <sheetPr codeName="Sheet15">
    <outlinePr summaryBelow="0" summaryRight="0"/>
  </sheetPr>
  <dimension ref="A1:W97"/>
  <sheetViews>
    <sheetView showGridLines="0" zoomScaleNormal="100" workbookViewId="0">
      <pane ySplit="4" topLeftCell="A5" activePane="bottomLeft" state="frozen"/>
      <selection pane="bottomLeft" activeCell="A5" sqref="A5"/>
    </sheetView>
  </sheetViews>
  <sheetFormatPr defaultRowHeight="12" outlineLevelRow="1" x14ac:dyDescent="0.2"/>
  <cols>
    <col min="1" max="5" width="3.7109375" customWidth="1"/>
    <col min="7" max="7" width="10" bestFit="1" customWidth="1"/>
    <col min="8" max="8" width="10.140625" bestFit="1" customWidth="1"/>
    <col min="9" max="13" width="9.85546875" bestFit="1" customWidth="1"/>
    <col min="19" max="19" width="1.28515625" customWidth="1"/>
    <col min="20" max="20" width="11" bestFit="1" customWidth="1"/>
    <col min="21" max="21" width="1.28515625" customWidth="1"/>
    <col min="22" max="22" width="11" bestFit="1" customWidth="1"/>
  </cols>
  <sheetData>
    <row r="1" spans="1:23" ht="20.25" x14ac:dyDescent="0.3">
      <c r="A1" s="14" t="str">
        <f ca="1">IF(ISERROR(RIGHT(CELL("filename",A1),LEN(CELL("filename",A1))-FIND("]",CELL("filename",A1)))),
"",
RIGHT(CELL("filename",A1),LEN(CELL("filename",A1))-FIND("]",CELL("filename",A1))))</f>
        <v>SEQUENCE Examples</v>
      </c>
      <c r="I1" s="104"/>
      <c r="J1" s="104"/>
      <c r="K1" s="11"/>
    </row>
    <row r="2" spans="1:23" ht="18" x14ac:dyDescent="0.25">
      <c r="A2" s="16" t="str">
        <f ca="1">Model_Name</f>
        <v>Chapter 10.1 - SP Dynamic Arrays Examples.xlsx</v>
      </c>
    </row>
    <row r="3" spans="1:23" x14ac:dyDescent="0.2">
      <c r="A3" s="104" t="s">
        <v>1</v>
      </c>
      <c r="B3" s="104"/>
      <c r="C3" s="104"/>
      <c r="D3" s="104"/>
      <c r="E3" s="104"/>
    </row>
    <row r="4" spans="1:23" ht="14.25" x14ac:dyDescent="0.2">
      <c r="B4" t="s">
        <v>2</v>
      </c>
      <c r="F4" s="1">
        <f>Overall_Error_Check</f>
        <v>0</v>
      </c>
    </row>
    <row r="5" spans="1:23" x14ac:dyDescent="0.2">
      <c r="A5" s="11"/>
    </row>
    <row r="6" spans="1:23" ht="16.5" thickBot="1" x14ac:dyDescent="0.3">
      <c r="B6" s="39">
        <f>MAX($B$5:$B5)+1</f>
        <v>1</v>
      </c>
      <c r="C6" s="2" t="s">
        <v>190</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174</v>
      </c>
    </row>
    <row r="10" spans="1:23" ht="15" x14ac:dyDescent="0.25">
      <c r="D10" s="4" t="s">
        <v>195</v>
      </c>
    </row>
    <row r="12" spans="1:23" x14ac:dyDescent="0.2">
      <c r="F12" t="s">
        <v>191</v>
      </c>
      <c r="H12" s="46">
        <v>3</v>
      </c>
    </row>
    <row r="13" spans="1:23" x14ac:dyDescent="0.2">
      <c r="F13" t="s">
        <v>192</v>
      </c>
      <c r="H13" s="46">
        <v>4</v>
      </c>
    </row>
    <row r="14" spans="1:23" x14ac:dyDescent="0.2">
      <c r="F14" t="s">
        <v>193</v>
      </c>
      <c r="H14" s="46">
        <v>5</v>
      </c>
    </row>
    <row r="15" spans="1:23" x14ac:dyDescent="0.2">
      <c r="F15" t="s">
        <v>194</v>
      </c>
      <c r="H15" s="46">
        <v>6</v>
      </c>
    </row>
    <row r="18" spans="2:23" ht="15" x14ac:dyDescent="0.25">
      <c r="D18" s="4" t="s">
        <v>196</v>
      </c>
    </row>
    <row r="20" spans="2:23" x14ac:dyDescent="0.2">
      <c r="F20" s="47" cm="1">
        <f t="array" ref="F20:I22">_xlfn.SEQUENCE(H12,H13,H14,H15)</f>
        <v>5</v>
      </c>
      <c r="G20">
        <v>11</v>
      </c>
      <c r="H20">
        <v>17</v>
      </c>
      <c r="I20">
        <v>23</v>
      </c>
    </row>
    <row r="21" spans="2:23" x14ac:dyDescent="0.2">
      <c r="F21">
        <v>29</v>
      </c>
      <c r="G21">
        <v>35</v>
      </c>
      <c r="H21">
        <v>41</v>
      </c>
      <c r="I21">
        <v>47</v>
      </c>
    </row>
    <row r="22" spans="2:23" x14ac:dyDescent="0.2">
      <c r="F22">
        <v>53</v>
      </c>
      <c r="G22">
        <v>59</v>
      </c>
      <c r="H22">
        <v>65</v>
      </c>
      <c r="I22">
        <v>71</v>
      </c>
    </row>
    <row r="32" spans="2:23" ht="16.5" thickBot="1" x14ac:dyDescent="0.3">
      <c r="B32" s="39">
        <f>MAX($B$5:$B31)+1</f>
        <v>2</v>
      </c>
      <c r="C32" s="2" t="s">
        <v>197</v>
      </c>
      <c r="D32" s="2"/>
      <c r="E32" s="2"/>
      <c r="F32" s="2"/>
      <c r="G32" s="2"/>
      <c r="H32" s="2"/>
      <c r="I32" s="2"/>
      <c r="J32" s="2"/>
      <c r="K32" s="2"/>
      <c r="L32" s="2"/>
      <c r="M32" s="2"/>
      <c r="N32" s="2"/>
      <c r="O32" s="2"/>
      <c r="P32" s="2"/>
      <c r="Q32" s="2"/>
      <c r="R32" s="2"/>
      <c r="S32" s="2"/>
      <c r="T32" s="2"/>
      <c r="U32" s="2"/>
      <c r="V32" s="2"/>
      <c r="W32" s="2"/>
    </row>
    <row r="33" spans="3:15" ht="12.75" thickTop="1" x14ac:dyDescent="0.2"/>
    <row r="34" spans="3:15" ht="16.5" x14ac:dyDescent="0.25">
      <c r="C34" s="3" t="s">
        <v>174</v>
      </c>
    </row>
    <row r="36" spans="3:15" ht="15" x14ac:dyDescent="0.25">
      <c r="D36" s="4" t="s">
        <v>198</v>
      </c>
    </row>
    <row r="38" spans="3:15" x14ac:dyDescent="0.2">
      <c r="F38" s="47" t="str" cm="1">
        <f t="array" ref="F38:O47">ROMAN(_xlfn.SEQUENCE(10,10,1,1))</f>
        <v>I</v>
      </c>
      <c r="G38" t="str">
        <v>II</v>
      </c>
      <c r="H38" t="str">
        <v>III</v>
      </c>
      <c r="I38" t="str">
        <v>IV</v>
      </c>
      <c r="J38" t="str">
        <v>V</v>
      </c>
      <c r="K38" t="str">
        <v>VI</v>
      </c>
      <c r="L38" t="str">
        <v>VII</v>
      </c>
      <c r="M38" t="str">
        <v>VIII</v>
      </c>
      <c r="N38" t="str">
        <v>IX</v>
      </c>
      <c r="O38" t="str">
        <v>X</v>
      </c>
    </row>
    <row r="39" spans="3:15" x14ac:dyDescent="0.2">
      <c r="F39" t="str">
        <v>XI</v>
      </c>
      <c r="G39" t="str">
        <v>XII</v>
      </c>
      <c r="H39" t="str">
        <v>XIII</v>
      </c>
      <c r="I39" t="str">
        <v>XIV</v>
      </c>
      <c r="J39" t="str">
        <v>XV</v>
      </c>
      <c r="K39" t="str">
        <v>XVI</v>
      </c>
      <c r="L39" t="str">
        <v>XVII</v>
      </c>
      <c r="M39" t="str">
        <v>XVIII</v>
      </c>
      <c r="N39" t="str">
        <v>XIX</v>
      </c>
      <c r="O39" t="str">
        <v>XX</v>
      </c>
    </row>
    <row r="40" spans="3:15" x14ac:dyDescent="0.2">
      <c r="F40" t="str">
        <v>XXI</v>
      </c>
      <c r="G40" t="str">
        <v>XXII</v>
      </c>
      <c r="H40" t="str">
        <v>XXIII</v>
      </c>
      <c r="I40" t="str">
        <v>XXIV</v>
      </c>
      <c r="J40" t="str">
        <v>XXV</v>
      </c>
      <c r="K40" t="str">
        <v>XXVI</v>
      </c>
      <c r="L40" t="str">
        <v>XXVII</v>
      </c>
      <c r="M40" t="str">
        <v>XXVIII</v>
      </c>
      <c r="N40" t="str">
        <v>XXIX</v>
      </c>
      <c r="O40" t="str">
        <v>XXX</v>
      </c>
    </row>
    <row r="41" spans="3:15" x14ac:dyDescent="0.2">
      <c r="F41" t="str">
        <v>XXXI</v>
      </c>
      <c r="G41" t="str">
        <v>XXXII</v>
      </c>
      <c r="H41" t="str">
        <v>XXXIII</v>
      </c>
      <c r="I41" t="str">
        <v>XXXIV</v>
      </c>
      <c r="J41" t="str">
        <v>XXXV</v>
      </c>
      <c r="K41" t="str">
        <v>XXXVI</v>
      </c>
      <c r="L41" t="str">
        <v>XXXVII</v>
      </c>
      <c r="M41" t="str">
        <v>XXXVIII</v>
      </c>
      <c r="N41" t="str">
        <v>XXXIX</v>
      </c>
      <c r="O41" t="str">
        <v>XL</v>
      </c>
    </row>
    <row r="42" spans="3:15" x14ac:dyDescent="0.2">
      <c r="F42" t="str">
        <v>XLI</v>
      </c>
      <c r="G42" t="str">
        <v>XLII</v>
      </c>
      <c r="H42" t="str">
        <v>XLIII</v>
      </c>
      <c r="I42" t="str">
        <v>XLIV</v>
      </c>
      <c r="J42" t="str">
        <v>XLV</v>
      </c>
      <c r="K42" t="str">
        <v>XLVI</v>
      </c>
      <c r="L42" t="str">
        <v>XLVII</v>
      </c>
      <c r="M42" t="str">
        <v>XLVIII</v>
      </c>
      <c r="N42" t="str">
        <v>XLIX</v>
      </c>
      <c r="O42" t="str">
        <v>L</v>
      </c>
    </row>
    <row r="43" spans="3:15" x14ac:dyDescent="0.2">
      <c r="F43" t="str">
        <v>LI</v>
      </c>
      <c r="G43" t="str">
        <v>LII</v>
      </c>
      <c r="H43" t="str">
        <v>LIII</v>
      </c>
      <c r="I43" t="str">
        <v>LIV</v>
      </c>
      <c r="J43" t="str">
        <v>LV</v>
      </c>
      <c r="K43" t="str">
        <v>LVI</v>
      </c>
      <c r="L43" t="str">
        <v>LVII</v>
      </c>
      <c r="M43" t="str">
        <v>LVIII</v>
      </c>
      <c r="N43" t="str">
        <v>LIX</v>
      </c>
      <c r="O43" t="str">
        <v>LX</v>
      </c>
    </row>
    <row r="44" spans="3:15" x14ac:dyDescent="0.2">
      <c r="F44" t="str">
        <v>LXI</v>
      </c>
      <c r="G44" t="str">
        <v>LXII</v>
      </c>
      <c r="H44" t="str">
        <v>LXIII</v>
      </c>
      <c r="I44" t="str">
        <v>LXIV</v>
      </c>
      <c r="J44" t="str">
        <v>LXV</v>
      </c>
      <c r="K44" t="str">
        <v>LXVI</v>
      </c>
      <c r="L44" t="str">
        <v>LXVII</v>
      </c>
      <c r="M44" t="str">
        <v>LXVIII</v>
      </c>
      <c r="N44" t="str">
        <v>LXIX</v>
      </c>
      <c r="O44" t="str">
        <v>LXX</v>
      </c>
    </row>
    <row r="45" spans="3:15" x14ac:dyDescent="0.2">
      <c r="F45" t="str">
        <v>LXXI</v>
      </c>
      <c r="G45" t="str">
        <v>LXXII</v>
      </c>
      <c r="H45" t="str">
        <v>LXXIII</v>
      </c>
      <c r="I45" t="str">
        <v>LXXIV</v>
      </c>
      <c r="J45" t="str">
        <v>LXXV</v>
      </c>
      <c r="K45" t="str">
        <v>LXXVI</v>
      </c>
      <c r="L45" t="str">
        <v>LXXVII</v>
      </c>
      <c r="M45" t="str">
        <v>LXXVIII</v>
      </c>
      <c r="N45" t="str">
        <v>LXXIX</v>
      </c>
      <c r="O45" t="str">
        <v>LXXX</v>
      </c>
    </row>
    <row r="46" spans="3:15" x14ac:dyDescent="0.2">
      <c r="F46" t="str">
        <v>LXXXI</v>
      </c>
      <c r="G46" t="str">
        <v>LXXXII</v>
      </c>
      <c r="H46" t="str">
        <v>LXXXIII</v>
      </c>
      <c r="I46" t="str">
        <v>LXXXIV</v>
      </c>
      <c r="J46" t="str">
        <v>LXXXV</v>
      </c>
      <c r="K46" t="str">
        <v>LXXXVI</v>
      </c>
      <c r="L46" t="str">
        <v>LXXXVII</v>
      </c>
      <c r="M46" t="str">
        <v>LXXXVIII</v>
      </c>
      <c r="N46" t="str">
        <v>LXXXIX</v>
      </c>
      <c r="O46" t="str">
        <v>XC</v>
      </c>
    </row>
    <row r="47" spans="3:15" x14ac:dyDescent="0.2">
      <c r="F47" t="str">
        <v>XCI</v>
      </c>
      <c r="G47" t="str">
        <v>XCII</v>
      </c>
      <c r="H47" t="str">
        <v>XCIII</v>
      </c>
      <c r="I47" t="str">
        <v>XCIV</v>
      </c>
      <c r="J47" t="str">
        <v>XCV</v>
      </c>
      <c r="K47" t="str">
        <v>XCVI</v>
      </c>
      <c r="L47" t="str">
        <v>XCVII</v>
      </c>
      <c r="M47" t="str">
        <v>XCVIII</v>
      </c>
      <c r="N47" t="str">
        <v>XCIX</v>
      </c>
      <c r="O47" t="str">
        <v>C</v>
      </c>
    </row>
    <row r="50" spans="2:23" ht="16.5" thickBot="1" x14ac:dyDescent="0.3">
      <c r="B50" s="39">
        <f>MAX($B$5:$B49)+1</f>
        <v>3</v>
      </c>
      <c r="C50" s="2" t="s">
        <v>199</v>
      </c>
      <c r="D50" s="2"/>
      <c r="E50" s="2"/>
      <c r="F50" s="2"/>
      <c r="G50" s="2"/>
      <c r="H50" s="2"/>
      <c r="I50" s="2"/>
      <c r="J50" s="2"/>
      <c r="K50" s="2"/>
      <c r="L50" s="2"/>
      <c r="M50" s="2"/>
      <c r="N50" s="2"/>
      <c r="O50" s="2"/>
      <c r="P50" s="2"/>
      <c r="Q50" s="2"/>
      <c r="R50" s="2"/>
      <c r="S50" s="2"/>
      <c r="T50" s="2"/>
      <c r="U50" s="2"/>
      <c r="V50" s="2"/>
      <c r="W50" s="2"/>
    </row>
    <row r="51" spans="2:23" ht="12.75" thickTop="1" x14ac:dyDescent="0.2"/>
    <row r="52" spans="2:23" ht="16.5" x14ac:dyDescent="0.25">
      <c r="C52" s="3" t="s">
        <v>174</v>
      </c>
    </row>
    <row r="54" spans="2:23" ht="15" x14ac:dyDescent="0.25">
      <c r="D54" s="4" t="s">
        <v>200</v>
      </c>
    </row>
    <row r="56" spans="2:23" x14ac:dyDescent="0.2">
      <c r="E56" t="s">
        <v>201</v>
      </c>
      <c r="H56" s="51">
        <v>250000</v>
      </c>
    </row>
    <row r="57" spans="2:23" x14ac:dyDescent="0.2">
      <c r="E57" t="s">
        <v>202</v>
      </c>
      <c r="H57" s="49">
        <v>5</v>
      </c>
    </row>
    <row r="58" spans="2:23" x14ac:dyDescent="0.2">
      <c r="E58" t="s">
        <v>203</v>
      </c>
      <c r="H58" s="52">
        <v>4.4999999999999998E-2</v>
      </c>
    </row>
    <row r="59" spans="2:23" x14ac:dyDescent="0.2">
      <c r="E59" t="s">
        <v>204</v>
      </c>
      <c r="H59" s="53">
        <f>-PMT(Annual_Interest_Rate/Months_in_Year,Borrowing_Term*Months_in_Year,Amount_Borrowed)</f>
        <v>4660.7548103791623</v>
      </c>
    </row>
    <row r="61" spans="2:23" ht="12.75" x14ac:dyDescent="0.2">
      <c r="F61" s="98"/>
      <c r="G61" s="78" cm="1">
        <f t="array" ref="G61:R61">TRANSPOSE(_xlfn.SEQUENCE(Months_in_Year))</f>
        <v>1</v>
      </c>
      <c r="H61" s="13">
        <v>2</v>
      </c>
      <c r="I61" s="13">
        <v>3</v>
      </c>
      <c r="J61" s="13">
        <v>4</v>
      </c>
      <c r="K61" s="13">
        <v>5</v>
      </c>
      <c r="L61" s="13">
        <v>6</v>
      </c>
      <c r="M61" s="13">
        <v>7</v>
      </c>
      <c r="N61" s="13">
        <v>8</v>
      </c>
      <c r="O61" s="13">
        <v>9</v>
      </c>
      <c r="P61" s="13">
        <v>10</v>
      </c>
      <c r="Q61" s="13">
        <v>11</v>
      </c>
      <c r="R61" s="13">
        <v>12</v>
      </c>
      <c r="T61" s="13" t="s">
        <v>205</v>
      </c>
      <c r="V61" s="13" t="s">
        <v>206</v>
      </c>
    </row>
    <row r="62" spans="2:23" x14ac:dyDescent="0.2">
      <c r="F62" s="78" cm="1">
        <f t="array" ref="F62:F66">_xlfn.SEQUENCE(Borrowing_Term)</f>
        <v>1</v>
      </c>
      <c r="G62" s="100">
        <f t="shared" ref="G62:R71" si="0">IF($F62="","",-IPMT(Annual_Interest_Rate/Months_in_Year,($F62-1)*Months_in_Year+G$61,Borrowing_Term*Months_in_Year,Amount_Borrowed))</f>
        <v>937.5</v>
      </c>
      <c r="H62" s="97">
        <f t="shared" si="0"/>
        <v>923.53779446107819</v>
      </c>
      <c r="I62" s="74">
        <f t="shared" si="0"/>
        <v>909.52323065138523</v>
      </c>
      <c r="J62" s="74">
        <f t="shared" si="0"/>
        <v>895.45611222740627</v>
      </c>
      <c r="K62" s="74">
        <f t="shared" si="0"/>
        <v>881.33624210933704</v>
      </c>
      <c r="L62" s="74">
        <f t="shared" si="0"/>
        <v>867.16342247832517</v>
      </c>
      <c r="M62" s="74">
        <f t="shared" si="0"/>
        <v>852.93745477369703</v>
      </c>
      <c r="N62" s="74">
        <f t="shared" si="0"/>
        <v>838.65813969017654</v>
      </c>
      <c r="O62" s="74">
        <f t="shared" si="0"/>
        <v>824.32527717509276</v>
      </c>
      <c r="P62" s="74">
        <f t="shared" si="0"/>
        <v>809.93866642557771</v>
      </c>
      <c r="Q62" s="74">
        <f t="shared" si="0"/>
        <v>795.49810588575178</v>
      </c>
      <c r="R62" s="74">
        <f t="shared" si="0"/>
        <v>781.00339324390154</v>
      </c>
      <c r="T62" s="75">
        <f>IF($F62="","",SUM(G62:R62))</f>
        <v>10316.877839121729</v>
      </c>
      <c r="V62" s="76" cm="1">
        <f t="array" ref="V62">IF($F62="","",-SUM(IPMT(Annual_Interest_Rate/Months_in_Year,_xlfn.SEQUENCE(1,Months_in_Year,($F62-1)*Months_in_Year+1,1),Borrowing_Term*Months_in_Year,Amount_Borrowed)))</f>
        <v>10316.877839121729</v>
      </c>
    </row>
    <row r="63" spans="2:23" x14ac:dyDescent="0.2">
      <c r="F63" s="13">
        <v>2</v>
      </c>
      <c r="G63" s="99">
        <f t="shared" si="0"/>
        <v>766.4543254296442</v>
      </c>
      <c r="H63" s="74">
        <f t="shared" si="0"/>
        <v>751.85069861108343</v>
      </c>
      <c r="I63" s="74">
        <f t="shared" si="0"/>
        <v>737.19230819195332</v>
      </c>
      <c r="J63" s="74">
        <f t="shared" si="0"/>
        <v>722.47894880875128</v>
      </c>
      <c r="K63" s="74">
        <f t="shared" si="0"/>
        <v>707.71041432786217</v>
      </c>
      <c r="L63" s="74">
        <f t="shared" si="0"/>
        <v>692.88649784266977</v>
      </c>
      <c r="M63" s="74">
        <f t="shared" si="0"/>
        <v>678.00699167065795</v>
      </c>
      <c r="N63" s="74">
        <f t="shared" si="0"/>
        <v>663.07168735050107</v>
      </c>
      <c r="O63" s="74">
        <f t="shared" si="0"/>
        <v>648.08037563914365</v>
      </c>
      <c r="P63" s="74">
        <f t="shared" si="0"/>
        <v>633.03284650886849</v>
      </c>
      <c r="Q63" s="74">
        <f t="shared" si="0"/>
        <v>617.92888914435491</v>
      </c>
      <c r="R63" s="74">
        <f t="shared" si="0"/>
        <v>602.76829193972446</v>
      </c>
      <c r="T63" s="75">
        <f t="shared" ref="T63:T71" si="1">IF($F63="","",SUM(G63:R63))</f>
        <v>8221.4622754652137</v>
      </c>
      <c r="V63" s="75" cm="1">
        <f t="array" ref="V63">IF($F63="","",-SUM(IPMT(Annual_Interest_Rate/Months_in_Year,_xlfn.SEQUENCE(1,Months_in_Year,($F63-1)*Months_in_Year+1,1),Borrowing_Term*Months_in_Year,Amount_Borrowed)))</f>
        <v>8221.4622754652137</v>
      </c>
    </row>
    <row r="64" spans="2:23" x14ac:dyDescent="0.2">
      <c r="F64" s="13">
        <v>3</v>
      </c>
      <c r="G64" s="74">
        <f t="shared" si="0"/>
        <v>587.55084249557649</v>
      </c>
      <c r="H64" s="74">
        <f t="shared" si="0"/>
        <v>572.27632761601308</v>
      </c>
      <c r="I64" s="74">
        <f t="shared" si="0"/>
        <v>556.94453330565125</v>
      </c>
      <c r="J64" s="74">
        <f t="shared" si="0"/>
        <v>541.55524476662561</v>
      </c>
      <c r="K64" s="74">
        <f t="shared" si="0"/>
        <v>526.10824639557848</v>
      </c>
      <c r="L64" s="74">
        <f t="shared" si="0"/>
        <v>510.60332178064004</v>
      </c>
      <c r="M64" s="74">
        <f t="shared" si="0"/>
        <v>495.04025369839559</v>
      </c>
      <c r="N64" s="74">
        <f t="shared" si="0"/>
        <v>479.41882411084276</v>
      </c>
      <c r="O64" s="74">
        <f t="shared" si="0"/>
        <v>463.7388141623365</v>
      </c>
      <c r="P64" s="74">
        <f t="shared" si="0"/>
        <v>448.00000417652336</v>
      </c>
      <c r="Q64" s="74">
        <f t="shared" si="0"/>
        <v>432.20217365326363</v>
      </c>
      <c r="R64" s="74">
        <f t="shared" si="0"/>
        <v>416.34510126554142</v>
      </c>
      <c r="T64" s="75">
        <f t="shared" si="1"/>
        <v>6029.7836874269888</v>
      </c>
      <c r="V64" s="75" cm="1">
        <f t="array" ref="V64">IF($F64="","",-SUM(IPMT(Annual_Interest_Rate/Months_in_Year,_xlfn.SEQUENCE(1,Months_in_Year,($F64-1)*Months_in_Year+1,1),Borrowing_Term*Months_in_Year,Amount_Borrowed)))</f>
        <v>6029.7836874269888</v>
      </c>
    </row>
    <row r="65" spans="2:23" x14ac:dyDescent="0.2">
      <c r="F65" s="13">
        <v>4</v>
      </c>
      <c r="G65" s="74">
        <f t="shared" si="0"/>
        <v>400.42856485636537</v>
      </c>
      <c r="H65" s="74">
        <f t="shared" si="0"/>
        <v>384.45234143565489</v>
      </c>
      <c r="I65" s="74">
        <f t="shared" si="0"/>
        <v>368.41620717711675</v>
      </c>
      <c r="J65" s="74">
        <f t="shared" si="0"/>
        <v>352.31993741510911</v>
      </c>
      <c r="K65" s="74">
        <f t="shared" si="0"/>
        <v>336.16330664149388</v>
      </c>
      <c r="L65" s="74">
        <f t="shared" si="0"/>
        <v>319.94608850247761</v>
      </c>
      <c r="M65" s="74">
        <f t="shared" si="0"/>
        <v>303.66805579544001</v>
      </c>
      <c r="N65" s="74">
        <f t="shared" si="0"/>
        <v>287.32898046575104</v>
      </c>
      <c r="O65" s="74">
        <f t="shared" si="0"/>
        <v>270.9286336035758</v>
      </c>
      <c r="P65" s="74">
        <f t="shared" si="0"/>
        <v>254.46678544066734</v>
      </c>
      <c r="Q65" s="74">
        <f t="shared" si="0"/>
        <v>237.94320534714797</v>
      </c>
      <c r="R65" s="74">
        <f t="shared" si="0"/>
        <v>221.35766182827794</v>
      </c>
      <c r="T65" s="75">
        <f t="shared" si="1"/>
        <v>3737.4197685090776</v>
      </c>
      <c r="V65" s="75" cm="1">
        <f t="array" ref="V65">IF($F65="","",-SUM(IPMT(Annual_Interest_Rate/Months_in_Year,_xlfn.SEQUENCE(1,Months_in_Year,($F65-1)*Months_in_Year+1,1),Borrowing_Term*Months_in_Year,Amount_Borrowed)))</f>
        <v>3737.4197685090776</v>
      </c>
    </row>
    <row r="66" spans="2:23" x14ac:dyDescent="0.2">
      <c r="F66" s="13">
        <v>5</v>
      </c>
      <c r="G66" s="74">
        <f t="shared" si="0"/>
        <v>204.70992252121209</v>
      </c>
      <c r="H66" s="74">
        <f t="shared" si="0"/>
        <v>187.99975419174478</v>
      </c>
      <c r="I66" s="74">
        <f t="shared" si="0"/>
        <v>171.22692273104198</v>
      </c>
      <c r="J66" s="74">
        <f t="shared" si="0"/>
        <v>154.39119315236152</v>
      </c>
      <c r="K66" s="74">
        <f t="shared" si="0"/>
        <v>137.49232958776105</v>
      </c>
      <c r="L66" s="74">
        <f t="shared" si="0"/>
        <v>120.53009528479329</v>
      </c>
      <c r="M66" s="74">
        <f t="shared" si="0"/>
        <v>103.5042526031894</v>
      </c>
      <c r="N66" s="74">
        <f t="shared" si="0"/>
        <v>86.414563011529495</v>
      </c>
      <c r="O66" s="74">
        <f t="shared" si="0"/>
        <v>69.260787083900865</v>
      </c>
      <c r="P66" s="74">
        <f t="shared" si="0"/>
        <v>52.04268449654365</v>
      </c>
      <c r="Q66" s="74">
        <f t="shared" si="0"/>
        <v>34.760014024483823</v>
      </c>
      <c r="R66" s="74">
        <f t="shared" si="0"/>
        <v>17.412533538153781</v>
      </c>
      <c r="T66" s="75">
        <f t="shared" si="1"/>
        <v>1339.7450522267156</v>
      </c>
      <c r="V66" s="75" cm="1">
        <f t="array" ref="V66">IF($F66="","",-SUM(IPMT(Annual_Interest_Rate/Months_in_Year,_xlfn.SEQUENCE(1,Months_in_Year,($F66-1)*Months_in_Year+1,1),Borrowing_Term*Months_in_Year,Amount_Borrowed)))</f>
        <v>1339.7450522267156</v>
      </c>
    </row>
    <row r="67" spans="2:23" x14ac:dyDescent="0.2">
      <c r="F67" s="13"/>
      <c r="G67" s="74" t="str">
        <f t="shared" si="0"/>
        <v/>
      </c>
      <c r="H67" s="74" t="str">
        <f t="shared" si="0"/>
        <v/>
      </c>
      <c r="I67" s="74" t="str">
        <f t="shared" si="0"/>
        <v/>
      </c>
      <c r="J67" s="74" t="str">
        <f t="shared" si="0"/>
        <v/>
      </c>
      <c r="K67" s="74" t="str">
        <f t="shared" si="0"/>
        <v/>
      </c>
      <c r="L67" s="74" t="str">
        <f t="shared" si="0"/>
        <v/>
      </c>
      <c r="M67" s="74" t="str">
        <f t="shared" si="0"/>
        <v/>
      </c>
      <c r="N67" s="74" t="str">
        <f t="shared" si="0"/>
        <v/>
      </c>
      <c r="O67" s="74" t="str">
        <f t="shared" si="0"/>
        <v/>
      </c>
      <c r="P67" s="74" t="str">
        <f t="shared" si="0"/>
        <v/>
      </c>
      <c r="Q67" s="74" t="str">
        <f t="shared" si="0"/>
        <v/>
      </c>
      <c r="R67" s="74" t="str">
        <f t="shared" si="0"/>
        <v/>
      </c>
      <c r="T67" s="75" t="str">
        <f t="shared" si="1"/>
        <v/>
      </c>
      <c r="V67" s="75" t="str" cm="1">
        <f t="array" ref="V67">IF($F67="","",-SUM(IPMT(Annual_Interest_Rate/Months_in_Year,_xlfn.SEQUENCE(1,Months_in_Year,($F67-1)*Months_in_Year+1,1),Borrowing_Term*Months_in_Year,Amount_Borrowed)))</f>
        <v/>
      </c>
    </row>
    <row r="68" spans="2:23" x14ac:dyDescent="0.2">
      <c r="F68" s="13"/>
      <c r="G68" s="74" t="str">
        <f t="shared" si="0"/>
        <v/>
      </c>
      <c r="H68" s="74" t="str">
        <f t="shared" si="0"/>
        <v/>
      </c>
      <c r="I68" s="74" t="str">
        <f t="shared" si="0"/>
        <v/>
      </c>
      <c r="J68" s="74" t="str">
        <f t="shared" si="0"/>
        <v/>
      </c>
      <c r="K68" s="74" t="str">
        <f t="shared" si="0"/>
        <v/>
      </c>
      <c r="L68" s="74" t="str">
        <f t="shared" si="0"/>
        <v/>
      </c>
      <c r="M68" s="74" t="str">
        <f t="shared" si="0"/>
        <v/>
      </c>
      <c r="N68" s="74" t="str">
        <f t="shared" si="0"/>
        <v/>
      </c>
      <c r="O68" s="74" t="str">
        <f t="shared" si="0"/>
        <v/>
      </c>
      <c r="P68" s="74" t="str">
        <f t="shared" si="0"/>
        <v/>
      </c>
      <c r="Q68" s="74" t="str">
        <f t="shared" si="0"/>
        <v/>
      </c>
      <c r="R68" s="74" t="str">
        <f t="shared" si="0"/>
        <v/>
      </c>
      <c r="T68" s="75" t="str">
        <f t="shared" si="1"/>
        <v/>
      </c>
      <c r="V68" s="75" t="str" cm="1">
        <f t="array" ref="V68">IF($F68="","",-SUM(IPMT(Annual_Interest_Rate/Months_in_Year,_xlfn.SEQUENCE(1,Months_in_Year,($F68-1)*Months_in_Year+1,1),Borrowing_Term*Months_in_Year,Amount_Borrowed)))</f>
        <v/>
      </c>
    </row>
    <row r="69" spans="2:23" x14ac:dyDescent="0.2">
      <c r="F69" s="13"/>
      <c r="G69" s="74" t="str">
        <f t="shared" si="0"/>
        <v/>
      </c>
      <c r="H69" s="74" t="str">
        <f t="shared" si="0"/>
        <v/>
      </c>
      <c r="I69" s="74" t="str">
        <f t="shared" si="0"/>
        <v/>
      </c>
      <c r="J69" s="74" t="str">
        <f t="shared" si="0"/>
        <v/>
      </c>
      <c r="K69" s="74" t="str">
        <f t="shared" si="0"/>
        <v/>
      </c>
      <c r="L69" s="74" t="str">
        <f t="shared" si="0"/>
        <v/>
      </c>
      <c r="M69" s="74" t="str">
        <f t="shared" si="0"/>
        <v/>
      </c>
      <c r="N69" s="74" t="str">
        <f t="shared" si="0"/>
        <v/>
      </c>
      <c r="O69" s="74" t="str">
        <f t="shared" si="0"/>
        <v/>
      </c>
      <c r="P69" s="74" t="str">
        <f t="shared" si="0"/>
        <v/>
      </c>
      <c r="Q69" s="74" t="str">
        <f t="shared" si="0"/>
        <v/>
      </c>
      <c r="R69" s="74" t="str">
        <f t="shared" si="0"/>
        <v/>
      </c>
      <c r="T69" s="75" t="str">
        <f t="shared" si="1"/>
        <v/>
      </c>
      <c r="V69" s="75" t="str" cm="1">
        <f t="array" ref="V69">IF($F69="","",-SUM(IPMT(Annual_Interest_Rate/Months_in_Year,_xlfn.SEQUENCE(1,Months_in_Year,($F69-1)*Months_in_Year+1,1),Borrowing_Term*Months_in_Year,Amount_Borrowed)))</f>
        <v/>
      </c>
    </row>
    <row r="70" spans="2:23" x14ac:dyDescent="0.2">
      <c r="F70" s="13"/>
      <c r="G70" s="74" t="str">
        <f t="shared" si="0"/>
        <v/>
      </c>
      <c r="H70" s="74" t="str">
        <f t="shared" si="0"/>
        <v/>
      </c>
      <c r="I70" s="74" t="str">
        <f t="shared" si="0"/>
        <v/>
      </c>
      <c r="J70" s="74" t="str">
        <f t="shared" si="0"/>
        <v/>
      </c>
      <c r="K70" s="74" t="str">
        <f t="shared" si="0"/>
        <v/>
      </c>
      <c r="L70" s="74" t="str">
        <f t="shared" si="0"/>
        <v/>
      </c>
      <c r="M70" s="74" t="str">
        <f t="shared" si="0"/>
        <v/>
      </c>
      <c r="N70" s="74" t="str">
        <f t="shared" si="0"/>
        <v/>
      </c>
      <c r="O70" s="74" t="str">
        <f t="shared" si="0"/>
        <v/>
      </c>
      <c r="P70" s="74" t="str">
        <f t="shared" si="0"/>
        <v/>
      </c>
      <c r="Q70" s="74" t="str">
        <f t="shared" si="0"/>
        <v/>
      </c>
      <c r="R70" s="74" t="str">
        <f t="shared" si="0"/>
        <v/>
      </c>
      <c r="T70" s="75" t="str">
        <f t="shared" si="1"/>
        <v/>
      </c>
      <c r="V70" s="75" t="str" cm="1">
        <f t="array" ref="V70">IF($F70="","",-SUM(IPMT(Annual_Interest_Rate/Months_in_Year,_xlfn.SEQUENCE(1,Months_in_Year,($F70-1)*Months_in_Year+1,1),Borrowing_Term*Months_in_Year,Amount_Borrowed)))</f>
        <v/>
      </c>
    </row>
    <row r="71" spans="2:23" x14ac:dyDescent="0.2">
      <c r="F71" s="13"/>
      <c r="G71" s="74" t="str">
        <f t="shared" si="0"/>
        <v/>
      </c>
      <c r="H71" s="74" t="str">
        <f t="shared" si="0"/>
        <v/>
      </c>
      <c r="I71" s="74" t="str">
        <f t="shared" si="0"/>
        <v/>
      </c>
      <c r="J71" s="74" t="str">
        <f t="shared" si="0"/>
        <v/>
      </c>
      <c r="K71" s="74" t="str">
        <f t="shared" si="0"/>
        <v/>
      </c>
      <c r="L71" s="74" t="str">
        <f t="shared" si="0"/>
        <v/>
      </c>
      <c r="M71" s="74" t="str">
        <f t="shared" si="0"/>
        <v/>
      </c>
      <c r="N71" s="74" t="str">
        <f t="shared" si="0"/>
        <v/>
      </c>
      <c r="O71" s="74" t="str">
        <f t="shared" si="0"/>
        <v/>
      </c>
      <c r="P71" s="74" t="str">
        <f t="shared" si="0"/>
        <v/>
      </c>
      <c r="Q71" s="74" t="str">
        <f t="shared" si="0"/>
        <v/>
      </c>
      <c r="R71" s="74" t="str">
        <f t="shared" si="0"/>
        <v/>
      </c>
      <c r="T71" s="75" t="str">
        <f t="shared" si="1"/>
        <v/>
      </c>
      <c r="V71" s="75" t="str" cm="1">
        <f t="array" ref="V71">IF($F71="","",-SUM(IPMT(Annual_Interest_Rate/Months_in_Year,_xlfn.SEQUENCE(1,Months_in_Year,($F71-1)*Months_in_Year+1,1),Borrowing_Term*Months_in_Year,Amount_Borrowed)))</f>
        <v/>
      </c>
    </row>
    <row r="74" spans="2:23" ht="16.5" thickBot="1" x14ac:dyDescent="0.3">
      <c r="B74" s="39">
        <f>MAX($B$5:$B73)+1</f>
        <v>4</v>
      </c>
      <c r="C74" s="2" t="s">
        <v>207</v>
      </c>
      <c r="D74" s="2"/>
      <c r="E74" s="2"/>
      <c r="F74" s="2"/>
      <c r="G74" s="2"/>
      <c r="H74" s="2"/>
      <c r="I74" s="2"/>
      <c r="J74" s="2"/>
      <c r="K74" s="2"/>
      <c r="L74" s="2"/>
      <c r="M74" s="2"/>
      <c r="N74" s="2"/>
      <c r="O74" s="2"/>
      <c r="P74" s="2"/>
      <c r="Q74" s="2"/>
      <c r="R74" s="2"/>
      <c r="S74" s="2"/>
      <c r="T74" s="2"/>
      <c r="U74" s="2"/>
      <c r="V74" s="2"/>
      <c r="W74" s="2"/>
    </row>
    <row r="75" spans="2:23" ht="12.75" thickTop="1" x14ac:dyDescent="0.2"/>
    <row r="76" spans="2:23" ht="16.5" x14ac:dyDescent="0.25">
      <c r="C76" s="3" t="s">
        <v>174</v>
      </c>
    </row>
    <row r="78" spans="2:23" ht="15" x14ac:dyDescent="0.25">
      <c r="D78" s="4" t="s">
        <v>208</v>
      </c>
    </row>
    <row r="80" spans="2:23" x14ac:dyDescent="0.2">
      <c r="F80" t="s">
        <v>176</v>
      </c>
      <c r="G80" s="49" t="s">
        <v>212</v>
      </c>
    </row>
    <row r="81" spans="4:13" x14ac:dyDescent="0.2">
      <c r="F81" t="s">
        <v>209</v>
      </c>
      <c r="G81" s="49">
        <v>2018</v>
      </c>
    </row>
    <row r="82" spans="4:13" collapsed="1" x14ac:dyDescent="0.2"/>
    <row r="83" spans="4:13" hidden="1" outlineLevel="1" x14ac:dyDescent="0.2"/>
    <row r="84" spans="4:13" ht="15" hidden="1" outlineLevel="1" x14ac:dyDescent="0.25">
      <c r="D84" s="4" t="s">
        <v>223</v>
      </c>
    </row>
    <row r="85" spans="4:13" hidden="1" outlineLevel="1" x14ac:dyDescent="0.2"/>
    <row r="86" spans="4:13" hidden="1" outlineLevel="1" x14ac:dyDescent="0.2">
      <c r="F86" t="s">
        <v>224</v>
      </c>
      <c r="G86" s="22">
        <f>IFERROR(MATCH(G80,LU_Months_of_Year,0),1)</f>
        <v>9</v>
      </c>
    </row>
    <row r="87" spans="4:13" hidden="1" outlineLevel="1" x14ac:dyDescent="0.2">
      <c r="F87" t="s">
        <v>225</v>
      </c>
      <c r="G87" s="22">
        <f ca="1">IF(G81="",YEAR(TODAY()),G81)</f>
        <v>2018</v>
      </c>
    </row>
    <row r="88" spans="4:13" hidden="1" outlineLevel="1" x14ac:dyDescent="0.2">
      <c r="F88" t="s">
        <v>71</v>
      </c>
      <c r="G88" s="56">
        <f ca="1">DATE(G87,G86,1)-WEEKDAY(DATE(G87,G86,1))+1</f>
        <v>43338</v>
      </c>
    </row>
    <row r="89" spans="4:13" hidden="1" outlineLevel="1" x14ac:dyDescent="0.2">
      <c r="G89" s="54"/>
    </row>
    <row r="91" spans="4:13" x14ac:dyDescent="0.2">
      <c r="G91" s="13" t="s">
        <v>216</v>
      </c>
      <c r="H91" s="13" t="s">
        <v>217</v>
      </c>
      <c r="I91" s="13" t="s">
        <v>218</v>
      </c>
      <c r="J91" s="13" t="s">
        <v>219</v>
      </c>
      <c r="K91" s="13" t="s">
        <v>220</v>
      </c>
      <c r="L91" s="13" t="s">
        <v>221</v>
      </c>
      <c r="M91" s="13" t="s">
        <v>222</v>
      </c>
    </row>
    <row r="92" spans="4:13" x14ac:dyDescent="0.2">
      <c r="G92" s="55" cm="1">
        <f t="array" aca="1" ref="G92:M97" ca="1">_xlfn.SEQUENCE(6,7,G88)</f>
        <v>43338</v>
      </c>
      <c r="H92" s="55">
        <f ca="1"/>
        <v>43339</v>
      </c>
      <c r="I92" s="55">
        <f ca="1"/>
        <v>43340</v>
      </c>
      <c r="J92" s="55">
        <f ca="1"/>
        <v>43341</v>
      </c>
      <c r="K92" s="55">
        <f ca="1"/>
        <v>43342</v>
      </c>
      <c r="L92" s="55">
        <f ca="1"/>
        <v>43343</v>
      </c>
      <c r="M92" s="55">
        <f ca="1"/>
        <v>43344</v>
      </c>
    </row>
    <row r="93" spans="4:13" x14ac:dyDescent="0.2">
      <c r="G93" s="55">
        <f ca="1"/>
        <v>43345</v>
      </c>
      <c r="H93" s="55">
        <f ca="1"/>
        <v>43346</v>
      </c>
      <c r="I93" s="55">
        <f ca="1"/>
        <v>43347</v>
      </c>
      <c r="J93" s="55">
        <f ca="1"/>
        <v>43348</v>
      </c>
      <c r="K93" s="55">
        <f ca="1"/>
        <v>43349</v>
      </c>
      <c r="L93" s="55">
        <f ca="1"/>
        <v>43350</v>
      </c>
      <c r="M93" s="55">
        <f ca="1"/>
        <v>43351</v>
      </c>
    </row>
    <row r="94" spans="4:13" x14ac:dyDescent="0.2">
      <c r="G94" s="55">
        <f ca="1"/>
        <v>43352</v>
      </c>
      <c r="H94" s="55">
        <f ca="1"/>
        <v>43353</v>
      </c>
      <c r="I94" s="55">
        <f ca="1"/>
        <v>43354</v>
      </c>
      <c r="J94" s="55">
        <f ca="1"/>
        <v>43355</v>
      </c>
      <c r="K94" s="55">
        <f ca="1"/>
        <v>43356</v>
      </c>
      <c r="L94" s="55">
        <f ca="1"/>
        <v>43357</v>
      </c>
      <c r="M94" s="55">
        <f ca="1"/>
        <v>43358</v>
      </c>
    </row>
    <row r="95" spans="4:13" x14ac:dyDescent="0.2">
      <c r="G95" s="55">
        <f ca="1"/>
        <v>43359</v>
      </c>
      <c r="H95" s="55">
        <f ca="1"/>
        <v>43360</v>
      </c>
      <c r="I95" s="55">
        <f ca="1"/>
        <v>43361</v>
      </c>
      <c r="J95" s="55">
        <f ca="1"/>
        <v>43362</v>
      </c>
      <c r="K95" s="55">
        <f ca="1"/>
        <v>43363</v>
      </c>
      <c r="L95" s="55">
        <f ca="1"/>
        <v>43364</v>
      </c>
      <c r="M95" s="55">
        <f ca="1"/>
        <v>43365</v>
      </c>
    </row>
    <row r="96" spans="4:13" x14ac:dyDescent="0.2">
      <c r="G96" s="55">
        <f ca="1"/>
        <v>43366</v>
      </c>
      <c r="H96" s="55">
        <f ca="1"/>
        <v>43367</v>
      </c>
      <c r="I96" s="55">
        <f ca="1"/>
        <v>43368</v>
      </c>
      <c r="J96" s="55">
        <f ca="1"/>
        <v>43369</v>
      </c>
      <c r="K96" s="55">
        <f ca="1"/>
        <v>43370</v>
      </c>
      <c r="L96" s="55">
        <f ca="1"/>
        <v>43371</v>
      </c>
      <c r="M96" s="55">
        <f ca="1"/>
        <v>43372</v>
      </c>
    </row>
    <row r="97" spans="7:13" x14ac:dyDescent="0.2">
      <c r="G97" s="55">
        <f ca="1"/>
        <v>43373</v>
      </c>
      <c r="H97" s="55">
        <f ca="1"/>
        <v>43374</v>
      </c>
      <c r="I97" s="55">
        <f ca="1"/>
        <v>43375</v>
      </c>
      <c r="J97" s="55">
        <f ca="1"/>
        <v>43376</v>
      </c>
      <c r="K97" s="55">
        <f ca="1"/>
        <v>43377</v>
      </c>
      <c r="L97" s="55">
        <f ca="1"/>
        <v>43378</v>
      </c>
      <c r="M97" s="55">
        <f ca="1"/>
        <v>43379</v>
      </c>
    </row>
  </sheetData>
  <mergeCells count="2">
    <mergeCell ref="I1:J1"/>
    <mergeCell ref="A3:E3"/>
  </mergeCells>
  <conditionalFormatting sqref="F4">
    <cfRule type="cellIs" dxfId="16" priority="3" operator="notEqual">
      <formula>0</formula>
    </cfRule>
  </conditionalFormatting>
  <conditionalFormatting sqref="G92:M97">
    <cfRule type="expression" dxfId="15" priority="6">
      <formula>MONTH(G92)=$G$86</formula>
    </cfRule>
    <cfRule type="expression" dxfId="14" priority="7">
      <formula>MONTH(G92)&lt;&gt;$G$86</formula>
    </cfRule>
  </conditionalFormatting>
  <dataValidations count="2">
    <dataValidation type="list" allowBlank="1" showInputMessage="1" showErrorMessage="1" sqref="H57" xr:uid="{2D6F53E8-89D0-45FE-B947-9EA60906122A}">
      <formula1>"1,2,3,4,5,6,7,8,9,10"</formula1>
    </dataValidation>
    <dataValidation type="list" allowBlank="1" showInputMessage="1" showErrorMessage="1" sqref="G80" xr:uid="{C9A05425-8E4F-4820-9D2D-2AD202B5849C}">
      <formula1>LU_Months_of_Year</formula1>
    </dataValidation>
  </dataValidations>
  <hyperlinks>
    <hyperlink ref="F4" location="Overall_Error_Check" tooltip="Go to Overall Error Check" display="Overall_Error_Check" xr:uid="{B4998CA5-2C9F-4610-B1D8-A697979871A2}"/>
    <hyperlink ref="A3:E3" location="HL_Navigator" tooltip="Go to Navigator (Table of Contents)" display="Navigator" xr:uid="{AA87C849-865D-4DFD-BEA6-7BEE049A5A3C}"/>
    <hyperlink ref="A3" location="HL_Navigator" display="Navigator" xr:uid="{2D1594A6-F746-45AD-9642-724D64D65F2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E71E-57E7-490F-81EA-E1F9FC0268AF}">
  <sheetPr codeName="Sheet16">
    <outlinePr summaryBelow="0" summaryRight="0"/>
  </sheetPr>
  <dimension ref="A1:S103"/>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s>
  <sheetData>
    <row r="1" spans="1:19" ht="20.25" x14ac:dyDescent="0.3">
      <c r="A1" s="14" t="str">
        <f ca="1">IF(ISERROR(RIGHT(CELL("filename",A1),LEN(CELL("filename",A1))-FIND("]",CELL("filename",A1)))),
"",
RIGHT(CELL("filename",A1),LEN(CELL("filename",A1))-FIND("]",CELL("filename",A1))))</f>
        <v>RANDARRAY Examples</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tr">
        <f ca="1">"Basic "&amp;A1</f>
        <v>Basic RANDARRAY Examples</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195</v>
      </c>
    </row>
    <row r="12" spans="1:19" x14ac:dyDescent="0.2">
      <c r="F12" t="s">
        <v>191</v>
      </c>
      <c r="H12" s="46">
        <v>3</v>
      </c>
    </row>
    <row r="13" spans="1:19" x14ac:dyDescent="0.2">
      <c r="F13" t="s">
        <v>192</v>
      </c>
      <c r="H13" s="46">
        <v>4</v>
      </c>
    </row>
    <row r="16" spans="1:19" ht="15" x14ac:dyDescent="0.25">
      <c r="D16" s="4" t="s">
        <v>196</v>
      </c>
    </row>
    <row r="18" spans="2:19" x14ac:dyDescent="0.2">
      <c r="F18" s="47" cm="1">
        <f t="array" aca="1" ref="F18:I20" ca="1">_xlfn.RANDARRAY(H12,H13)</f>
        <v>0.50982562094047457</v>
      </c>
      <c r="G18">
        <f ca="1"/>
        <v>8.2110131331338598E-2</v>
      </c>
      <c r="H18">
        <f ca="1"/>
        <v>0.85642719493566144</v>
      </c>
      <c r="I18">
        <f ca="1"/>
        <v>0.63948141117059198</v>
      </c>
    </row>
    <row r="19" spans="2:19" x14ac:dyDescent="0.2">
      <c r="F19">
        <f ca="1"/>
        <v>0.66573343971627863</v>
      </c>
      <c r="G19">
        <f ca="1"/>
        <v>0.5668576081341512</v>
      </c>
      <c r="H19">
        <f ca="1"/>
        <v>0.92161180474784077</v>
      </c>
      <c r="I19">
        <f ca="1"/>
        <v>0.88719373936935009</v>
      </c>
    </row>
    <row r="20" spans="2:19" x14ac:dyDescent="0.2">
      <c r="F20">
        <f ca="1"/>
        <v>0.33211568717068163</v>
      </c>
      <c r="G20">
        <f ca="1"/>
        <v>0.85909220425411914</v>
      </c>
      <c r="H20">
        <f ca="1"/>
        <v>0.62557257694627544</v>
      </c>
      <c r="I20">
        <f ca="1"/>
        <v>0.49570008684752898</v>
      </c>
    </row>
    <row r="30" spans="2:19" ht="16.5" thickBot="1" x14ac:dyDescent="0.3">
      <c r="B30" s="39">
        <f>MAX($B$5:$B29)+1</f>
        <v>2</v>
      </c>
      <c r="C30" s="2" t="s">
        <v>226</v>
      </c>
      <c r="D30" s="2"/>
      <c r="E30" s="2"/>
      <c r="F30" s="2"/>
      <c r="G30" s="2"/>
      <c r="H30" s="2"/>
      <c r="I30" s="2"/>
      <c r="J30" s="2"/>
      <c r="K30" s="2"/>
      <c r="L30" s="2"/>
      <c r="M30" s="2"/>
      <c r="N30" s="2"/>
      <c r="O30" s="2"/>
      <c r="P30" s="2"/>
      <c r="Q30" s="2"/>
      <c r="R30" s="2"/>
      <c r="S30" s="2"/>
    </row>
    <row r="31" spans="2:19" ht="12.75" thickTop="1" x14ac:dyDescent="0.2"/>
    <row r="32" spans="2:19" ht="16.5" x14ac:dyDescent="0.25">
      <c r="C32" s="3" t="s">
        <v>174</v>
      </c>
    </row>
    <row r="34" spans="4:14" ht="15" x14ac:dyDescent="0.25">
      <c r="D34" s="4" t="s">
        <v>195</v>
      </c>
    </row>
    <row r="36" spans="4:14" x14ac:dyDescent="0.2">
      <c r="F36" t="s">
        <v>191</v>
      </c>
      <c r="H36" s="46">
        <v>5</v>
      </c>
    </row>
    <row r="37" spans="4:14" x14ac:dyDescent="0.2">
      <c r="F37" t="s">
        <v>192</v>
      </c>
      <c r="H37" s="46">
        <v>8</v>
      </c>
    </row>
    <row r="38" spans="4:14" x14ac:dyDescent="0.2">
      <c r="F38" t="s">
        <v>227</v>
      </c>
      <c r="H38" s="46">
        <v>1</v>
      </c>
    </row>
    <row r="39" spans="4:14" x14ac:dyDescent="0.2">
      <c r="F39" t="s">
        <v>228</v>
      </c>
      <c r="H39" s="46">
        <v>10</v>
      </c>
    </row>
    <row r="40" spans="4:14" x14ac:dyDescent="0.2">
      <c r="F40" t="s">
        <v>330</v>
      </c>
      <c r="H40" s="102" t="b">
        <v>1</v>
      </c>
    </row>
    <row r="42" spans="4:14" x14ac:dyDescent="0.2">
      <c r="N42" s="50"/>
    </row>
    <row r="43" spans="4:14" ht="15" x14ac:dyDescent="0.25">
      <c r="D43" s="4" t="s">
        <v>196</v>
      </c>
    </row>
    <row r="45" spans="4:14" x14ac:dyDescent="0.2">
      <c r="F45" s="57" cm="1">
        <f t="array" aca="1" ref="F45:M49" ca="1">_xlfn.RANDARRAY(H36,H37,H38,H39,H40)</f>
        <v>1</v>
      </c>
      <c r="G45" s="58">
        <f ca="1"/>
        <v>8</v>
      </c>
      <c r="H45" s="58">
        <f ca="1"/>
        <v>6</v>
      </c>
      <c r="I45" s="58">
        <f ca="1"/>
        <v>3</v>
      </c>
      <c r="J45" s="58">
        <f ca="1"/>
        <v>3</v>
      </c>
      <c r="K45" s="58">
        <f ca="1"/>
        <v>8</v>
      </c>
      <c r="L45" s="58">
        <f ca="1"/>
        <v>3</v>
      </c>
      <c r="M45" s="58">
        <f ca="1"/>
        <v>2</v>
      </c>
    </row>
    <row r="46" spans="4:14" x14ac:dyDescent="0.2">
      <c r="F46" s="58">
        <f ca="1"/>
        <v>3</v>
      </c>
      <c r="G46" s="58">
        <f ca="1"/>
        <v>7</v>
      </c>
      <c r="H46" s="58">
        <f ca="1"/>
        <v>9</v>
      </c>
      <c r="I46" s="58">
        <f ca="1"/>
        <v>7</v>
      </c>
      <c r="J46" s="58">
        <f ca="1"/>
        <v>1</v>
      </c>
      <c r="K46" s="58">
        <f ca="1"/>
        <v>7</v>
      </c>
      <c r="L46" s="58">
        <f ca="1"/>
        <v>1</v>
      </c>
      <c r="M46" s="58">
        <f ca="1"/>
        <v>6</v>
      </c>
    </row>
    <row r="47" spans="4:14" x14ac:dyDescent="0.2">
      <c r="F47" s="58">
        <f ca="1"/>
        <v>7</v>
      </c>
      <c r="G47" s="58">
        <f ca="1"/>
        <v>10</v>
      </c>
      <c r="H47" s="58">
        <f ca="1"/>
        <v>10</v>
      </c>
      <c r="I47" s="58">
        <f ca="1"/>
        <v>6</v>
      </c>
      <c r="J47" s="58">
        <f ca="1"/>
        <v>9</v>
      </c>
      <c r="K47" s="58">
        <f ca="1"/>
        <v>6</v>
      </c>
      <c r="L47" s="58">
        <f ca="1"/>
        <v>3</v>
      </c>
      <c r="M47" s="58">
        <f ca="1"/>
        <v>10</v>
      </c>
    </row>
    <row r="48" spans="4:14" x14ac:dyDescent="0.2">
      <c r="F48" s="58">
        <f ca="1"/>
        <v>8</v>
      </c>
      <c r="G48" s="58">
        <f ca="1"/>
        <v>7</v>
      </c>
      <c r="H48" s="58">
        <f ca="1"/>
        <v>10</v>
      </c>
      <c r="I48" s="58">
        <f ca="1"/>
        <v>10</v>
      </c>
      <c r="J48" s="58">
        <f ca="1"/>
        <v>9</v>
      </c>
      <c r="K48" s="58">
        <f ca="1"/>
        <v>9</v>
      </c>
      <c r="L48" s="58">
        <f ca="1"/>
        <v>8</v>
      </c>
      <c r="M48" s="58">
        <f ca="1"/>
        <v>3</v>
      </c>
    </row>
    <row r="49" spans="2:19" x14ac:dyDescent="0.2">
      <c r="F49" s="58">
        <f ca="1"/>
        <v>3</v>
      </c>
      <c r="G49" s="58">
        <f ca="1"/>
        <v>6</v>
      </c>
      <c r="H49" s="58">
        <f ca="1"/>
        <v>6</v>
      </c>
      <c r="I49" s="58">
        <f ca="1"/>
        <v>2</v>
      </c>
      <c r="J49" s="58">
        <f ca="1"/>
        <v>9</v>
      </c>
      <c r="K49" s="58">
        <f ca="1"/>
        <v>6</v>
      </c>
      <c r="L49" s="58">
        <f ca="1"/>
        <v>9</v>
      </c>
      <c r="M49" s="58">
        <f ca="1"/>
        <v>4</v>
      </c>
    </row>
    <row r="57" spans="2:19" ht="16.5" thickBot="1" x14ac:dyDescent="0.3">
      <c r="B57" s="39">
        <f>MAX($B$5:$B56)+1</f>
        <v>3</v>
      </c>
      <c r="C57" s="2" t="s">
        <v>229</v>
      </c>
      <c r="D57" s="2"/>
      <c r="E57" s="2"/>
      <c r="F57" s="2"/>
      <c r="G57" s="2"/>
      <c r="H57" s="2"/>
      <c r="I57" s="2"/>
      <c r="J57" s="2"/>
      <c r="K57" s="2"/>
      <c r="L57" s="2"/>
      <c r="M57" s="2"/>
      <c r="N57" s="2"/>
      <c r="O57" s="2"/>
      <c r="P57" s="2"/>
      <c r="Q57" s="2"/>
      <c r="R57" s="2"/>
      <c r="S57" s="2"/>
    </row>
    <row r="58" spans="2:19" ht="12.75" thickTop="1" x14ac:dyDescent="0.2"/>
    <row r="59" spans="2:19" ht="16.5" x14ac:dyDescent="0.25">
      <c r="C59" s="3" t="s">
        <v>174</v>
      </c>
    </row>
    <row r="61" spans="2:19" ht="15" x14ac:dyDescent="0.25">
      <c r="D61" s="4" t="s">
        <v>231</v>
      </c>
    </row>
    <row r="63" spans="2:19" x14ac:dyDescent="0.2">
      <c r="F63" s="13" t="s">
        <v>230</v>
      </c>
    </row>
    <row r="64" spans="2:19" x14ac:dyDescent="0.2">
      <c r="F64" s="20" t="s">
        <v>232</v>
      </c>
    </row>
    <row r="65" spans="4:10" x14ac:dyDescent="0.2">
      <c r="F65" s="20" t="s">
        <v>233</v>
      </c>
    </row>
    <row r="66" spans="4:10" x14ac:dyDescent="0.2">
      <c r="F66" s="20" t="s">
        <v>234</v>
      </c>
    </row>
    <row r="67" spans="4:10" x14ac:dyDescent="0.2">
      <c r="F67" s="20" t="s">
        <v>235</v>
      </c>
    </row>
    <row r="68" spans="4:10" x14ac:dyDescent="0.2">
      <c r="F68" s="20" t="s">
        <v>236</v>
      </c>
    </row>
    <row r="69" spans="4:10" x14ac:dyDescent="0.2">
      <c r="F69" s="20" t="s">
        <v>237</v>
      </c>
    </row>
    <row r="70" spans="4:10" x14ac:dyDescent="0.2">
      <c r="F70" s="20" t="s">
        <v>253</v>
      </c>
    </row>
    <row r="71" spans="4:10" x14ac:dyDescent="0.2">
      <c r="F71" s="20" t="s">
        <v>238</v>
      </c>
    </row>
    <row r="72" spans="4:10" x14ac:dyDescent="0.2">
      <c r="F72" s="20" t="s">
        <v>239</v>
      </c>
    </row>
    <row r="73" spans="4:10" x14ac:dyDescent="0.2">
      <c r="F73" s="20" t="s">
        <v>240</v>
      </c>
    </row>
    <row r="76" spans="4:10" ht="15" x14ac:dyDescent="0.25">
      <c r="D76" s="4" t="s">
        <v>241</v>
      </c>
    </row>
    <row r="78" spans="4:10" x14ac:dyDescent="0.2">
      <c r="F78" s="106" t="s">
        <v>246</v>
      </c>
      <c r="G78" s="106"/>
      <c r="H78" s="106"/>
      <c r="I78" s="106"/>
      <c r="J78" s="106"/>
    </row>
    <row r="79" spans="4:10" x14ac:dyDescent="0.2">
      <c r="F79" s="109" t="s">
        <v>251</v>
      </c>
      <c r="G79" s="109"/>
      <c r="H79" s="109"/>
      <c r="I79" s="109"/>
      <c r="J79" s="109"/>
    </row>
    <row r="80" spans="4:10" x14ac:dyDescent="0.2">
      <c r="F80" s="109" t="s">
        <v>252</v>
      </c>
      <c r="G80" s="109"/>
      <c r="H80" s="109"/>
      <c r="I80" s="109"/>
      <c r="J80" s="109"/>
    </row>
    <row r="81" spans="4:12" x14ac:dyDescent="0.2">
      <c r="F81" s="109" t="s">
        <v>244</v>
      </c>
      <c r="G81" s="109"/>
      <c r="H81" s="109"/>
      <c r="I81" s="109"/>
      <c r="J81" s="109"/>
    </row>
    <row r="82" spans="4:12" x14ac:dyDescent="0.2">
      <c r="F82" s="109" t="s">
        <v>256</v>
      </c>
      <c r="G82" s="109"/>
      <c r="H82" s="109"/>
      <c r="I82" s="109"/>
      <c r="J82" s="109"/>
    </row>
    <row r="83" spans="4:12" x14ac:dyDescent="0.2">
      <c r="F83" s="109" t="s">
        <v>245</v>
      </c>
      <c r="G83" s="109"/>
      <c r="H83" s="109"/>
      <c r="I83" s="109"/>
      <c r="J83" s="109"/>
    </row>
    <row r="84" spans="4:12" x14ac:dyDescent="0.2">
      <c r="F84" s="109" t="s">
        <v>243</v>
      </c>
      <c r="G84" s="109"/>
      <c r="H84" s="109"/>
      <c r="I84" s="109"/>
      <c r="J84" s="109"/>
    </row>
    <row r="85" spans="4:12" x14ac:dyDescent="0.2">
      <c r="F85" s="109" t="s">
        <v>255</v>
      </c>
      <c r="G85" s="109"/>
      <c r="H85" s="109"/>
      <c r="I85" s="109"/>
      <c r="J85" s="109"/>
    </row>
    <row r="86" spans="4:12" x14ac:dyDescent="0.2">
      <c r="F86" s="109" t="s">
        <v>242</v>
      </c>
      <c r="G86" s="109"/>
      <c r="H86" s="109"/>
      <c r="I86" s="109"/>
      <c r="J86" s="109"/>
    </row>
    <row r="87" spans="4:12" x14ac:dyDescent="0.2">
      <c r="F87" s="109" t="s">
        <v>254</v>
      </c>
      <c r="G87" s="109"/>
      <c r="H87" s="109"/>
      <c r="I87" s="109"/>
      <c r="J87" s="109"/>
    </row>
    <row r="88" spans="4:12" x14ac:dyDescent="0.2">
      <c r="F88" s="109" t="s">
        <v>266</v>
      </c>
      <c r="G88" s="109"/>
      <c r="H88" s="109"/>
      <c r="I88" s="109"/>
      <c r="J88" s="109"/>
    </row>
    <row r="91" spans="4:12" ht="15" x14ac:dyDescent="0.25">
      <c r="D91" s="4" t="s">
        <v>247</v>
      </c>
    </row>
    <row r="93" spans="4:12" x14ac:dyDescent="0.2">
      <c r="F93" s="13" t="s">
        <v>248</v>
      </c>
      <c r="G93" s="13" t="s">
        <v>249</v>
      </c>
      <c r="H93" s="13" t="s">
        <v>250</v>
      </c>
      <c r="I93" s="13"/>
      <c r="J93" s="13"/>
      <c r="K93" s="13"/>
      <c r="L93" s="13"/>
    </row>
    <row r="94" spans="4:12" x14ac:dyDescent="0.2">
      <c r="F94" s="58" cm="1">
        <f t="array" ref="F94:F103">_xlfn.SEQUENCE(COUNTA(F64:F73))</f>
        <v>1</v>
      </c>
      <c r="G94" s="47" t="str" cm="1">
        <f t="array" aca="1" ref="G94:G103" ca="1">_xlfn.SORTBY(F64:F73,_xlfn.RANDARRAY(COUNTA(F64:F73)))</f>
        <v>Bubba</v>
      </c>
      <c r="H94" s="71" t="str" cm="1">
        <f t="array" aca="1" ref="H94:H103" ca="1">_xlfn.SORTBY(F79:F88,_xlfn.RANDARRAY(COUNTA(F64:F73)))</f>
        <v>Why Imaginary Friends are for Psychopaths</v>
      </c>
      <c r="I94" s="72"/>
      <c r="J94" s="72"/>
      <c r="K94" s="72"/>
      <c r="L94" s="73"/>
    </row>
    <row r="95" spans="4:12" x14ac:dyDescent="0.2">
      <c r="F95" s="58">
        <v>2</v>
      </c>
      <c r="G95" t="str">
        <f ca="1"/>
        <v>Carlo</v>
      </c>
      <c r="H95" t="str">
        <f ca="1"/>
        <v>Algebra for the Hard of Hearing</v>
      </c>
    </row>
    <row r="96" spans="4:12" x14ac:dyDescent="0.2">
      <c r="F96" s="58">
        <v>3</v>
      </c>
      <c r="G96" t="str">
        <f ca="1"/>
        <v>Diana</v>
      </c>
      <c r="H96" t="str">
        <f ca="1"/>
        <v>Chinese Alphabet and Dyslexia</v>
      </c>
    </row>
    <row r="97" spans="6:8" x14ac:dyDescent="0.2">
      <c r="F97" s="58">
        <v>4</v>
      </c>
      <c r="G97" t="str">
        <f ca="1"/>
        <v>Grace</v>
      </c>
      <c r="H97" t="str">
        <f ca="1"/>
        <v>Einstein's Field Equations using Tensor Analysis</v>
      </c>
    </row>
    <row r="98" spans="6:8" x14ac:dyDescent="0.2">
      <c r="F98" s="58">
        <v>5</v>
      </c>
      <c r="G98" t="str">
        <f ca="1"/>
        <v>Felix</v>
      </c>
      <c r="H98" t="str">
        <f ca="1"/>
        <v>Rules of Cricket on an Airfield</v>
      </c>
    </row>
    <row r="99" spans="6:8" x14ac:dyDescent="0.2">
      <c r="F99" s="58">
        <v>6</v>
      </c>
      <c r="G99" t="str">
        <f ca="1"/>
        <v>Horace</v>
      </c>
      <c r="H99" t="str">
        <f ca="1"/>
        <v>My Favourite Toy</v>
      </c>
    </row>
    <row r="100" spans="6:8" x14ac:dyDescent="0.2">
      <c r="F100" s="58">
        <v>7</v>
      </c>
      <c r="G100" t="str">
        <f ca="1"/>
        <v>Erica</v>
      </c>
      <c r="H100" t="str">
        <f ca="1"/>
        <v>Non-Linear Diophantine Approximation Theory</v>
      </c>
    </row>
    <row r="101" spans="6:8" x14ac:dyDescent="0.2">
      <c r="F101" s="58">
        <v>8</v>
      </c>
      <c r="G101" t="str">
        <f ca="1"/>
        <v>Isla</v>
      </c>
      <c r="H101" t="str">
        <f ca="1"/>
        <v>Drug Testing for Beginners</v>
      </c>
    </row>
    <row r="102" spans="6:8" x14ac:dyDescent="0.2">
      <c r="F102" s="58">
        <v>9</v>
      </c>
      <c r="G102" t="str">
        <f ca="1"/>
        <v>Jules</v>
      </c>
      <c r="H102" t="str">
        <f ca="1"/>
        <v>Methods of Modern Torture</v>
      </c>
    </row>
    <row r="103" spans="6:8" x14ac:dyDescent="0.2">
      <c r="F103" s="58">
        <v>10</v>
      </c>
      <c r="G103" t="str">
        <f ca="1"/>
        <v>Alex</v>
      </c>
      <c r="H103" t="str">
        <f ca="1"/>
        <v>Newtonian Mechanics and M-Theory</v>
      </c>
    </row>
  </sheetData>
  <sortState xmlns:xlrd2="http://schemas.microsoft.com/office/spreadsheetml/2017/richdata2" ref="F79:F88">
    <sortCondition ref="F79:F88"/>
  </sortState>
  <mergeCells count="13">
    <mergeCell ref="F87:J87"/>
    <mergeCell ref="F88:J88"/>
    <mergeCell ref="F78:J78"/>
    <mergeCell ref="F82:J82"/>
    <mergeCell ref="F83:J83"/>
    <mergeCell ref="F84:J84"/>
    <mergeCell ref="F85:J85"/>
    <mergeCell ref="F86:J86"/>
    <mergeCell ref="I1:J1"/>
    <mergeCell ref="A3:E3"/>
    <mergeCell ref="F79:J79"/>
    <mergeCell ref="F80:J80"/>
    <mergeCell ref="F81:J81"/>
  </mergeCells>
  <conditionalFormatting sqref="F4">
    <cfRule type="cellIs" dxfId="13" priority="1" operator="notEqual">
      <formula>0</formula>
    </cfRule>
  </conditionalFormatting>
  <dataValidations count="1">
    <dataValidation type="list" allowBlank="1" showInputMessage="1" showErrorMessage="1" sqref="H40" xr:uid="{F51AE89D-0890-46C5-B1E0-E58AAC242482}">
      <formula1>"TRUE,FALSE"</formula1>
    </dataValidation>
  </dataValidations>
  <hyperlinks>
    <hyperlink ref="F4" location="Overall_Error_Check" tooltip="Go to Overall Error Check" display="Overall_Error_Check" xr:uid="{3C58D822-C4F9-4C19-94E0-674CAC209A7A}"/>
    <hyperlink ref="A3:E3" location="HL_Navigator" tooltip="Go to Navigator (Table of Contents)" display="Navigator" xr:uid="{9F0E37FD-6F93-4C9B-9432-309B4A83BE37}"/>
    <hyperlink ref="A3" location="HL_Navigator" display="Navigator" xr:uid="{370D5A0C-3395-442A-8C28-7AB7C04D06A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DD52-1168-4767-AC5F-64DE4CA0E71F}">
  <sheetPr codeName="Sheet18">
    <outlinePr summaryBelow="0" summaryRight="0"/>
  </sheetPr>
  <dimension ref="A1:S44"/>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7" max="7" width="9.85546875" customWidth="1"/>
    <col min="8" max="8" width="10.140625" bestFit="1" customWidth="1"/>
    <col min="9" max="12" width="9.85546875" bestFit="1" customWidth="1"/>
  </cols>
  <sheetData>
    <row r="1" spans="1:19" ht="20.25" x14ac:dyDescent="0.3">
      <c r="A1" s="14" t="str">
        <f ca="1">IF(ISERROR(RIGHT(CELL("filename",A1),LEN(CELL("filename",A1))-FIND("]",CELL("filename",A1)))),
"",
RIGHT(CELL("filename",A1),LEN(CELL("filename",A1))-FIND("]",CELL("filename",A1))))</f>
        <v>Avoiding Data Tables</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257</v>
      </c>
      <c r="D6" s="2"/>
      <c r="E6" s="2"/>
      <c r="F6" s="2"/>
      <c r="G6" s="2"/>
      <c r="H6" s="2"/>
      <c r="I6" s="2"/>
      <c r="J6" s="2"/>
      <c r="K6" s="2"/>
      <c r="L6" s="2"/>
      <c r="M6" s="2"/>
      <c r="N6" s="2"/>
      <c r="O6" s="2"/>
      <c r="P6" s="2"/>
      <c r="Q6" s="2"/>
      <c r="R6" s="2"/>
      <c r="S6" s="2"/>
    </row>
    <row r="7" spans="1:19" ht="12.75" thickTop="1" x14ac:dyDescent="0.2"/>
    <row r="8" spans="1:19" ht="16.5" x14ac:dyDescent="0.25">
      <c r="C8" s="3" t="s">
        <v>174</v>
      </c>
    </row>
    <row r="10" spans="1:19" ht="15" x14ac:dyDescent="0.25">
      <c r="D10" s="4" t="s">
        <v>200</v>
      </c>
    </row>
    <row r="12" spans="1:19" x14ac:dyDescent="0.2">
      <c r="E12" t="s">
        <v>258</v>
      </c>
      <c r="H12" s="51">
        <v>20000</v>
      </c>
    </row>
    <row r="13" spans="1:19" x14ac:dyDescent="0.2">
      <c r="E13" t="s">
        <v>202</v>
      </c>
      <c r="H13" s="49">
        <v>3</v>
      </c>
    </row>
    <row r="14" spans="1:19" x14ac:dyDescent="0.2">
      <c r="E14" t="s">
        <v>203</v>
      </c>
      <c r="H14" s="52">
        <v>4.4999999999999998E-2</v>
      </c>
    </row>
    <row r="15" spans="1:19" x14ac:dyDescent="0.2">
      <c r="E15" t="s">
        <v>204</v>
      </c>
      <c r="H15" s="53">
        <f>-PMT(Loan_Rate/Months_in_Year,Loan_Term*Months_in_Year,Loan_Amount)</f>
        <v>594.93848956751151</v>
      </c>
    </row>
    <row r="18" spans="2:19" ht="15" x14ac:dyDescent="0.25">
      <c r="D18" s="4" t="s">
        <v>261</v>
      </c>
    </row>
    <row r="20" spans="2:19" x14ac:dyDescent="0.2">
      <c r="E20" t="s">
        <v>259</v>
      </c>
      <c r="H20" s="49" t="s">
        <v>260</v>
      </c>
    </row>
    <row r="23" spans="2:19" ht="12.75" x14ac:dyDescent="0.2">
      <c r="F23" s="23">
        <f>IF(Switch="On",H15,)</f>
        <v>594.93848956751151</v>
      </c>
      <c r="G23" s="61">
        <v>10000</v>
      </c>
      <c r="H23" s="61">
        <v>20000</v>
      </c>
      <c r="I23" s="61">
        <v>30000</v>
      </c>
      <c r="J23" s="61">
        <v>40000</v>
      </c>
      <c r="K23" s="61">
        <v>50000</v>
      </c>
      <c r="L23" s="61">
        <v>60000</v>
      </c>
    </row>
    <row r="24" spans="2:19" x14ac:dyDescent="0.2">
      <c r="F24" s="60">
        <v>1</v>
      </c>
      <c r="G24" s="59">
        <f t="dataTable" ref="G24:L29" dt2D="1" dtr="1" r1="H12" r2="H13"/>
        <v>853.78521586372062</v>
      </c>
      <c r="H24" s="59">
        <v>1707.5704317274412</v>
      </c>
      <c r="I24" s="59">
        <v>2561.3556475911614</v>
      </c>
      <c r="J24" s="59">
        <v>3415.1408634548825</v>
      </c>
      <c r="K24" s="59">
        <v>4268.9260793186022</v>
      </c>
      <c r="L24" s="59">
        <v>5122.7112951823228</v>
      </c>
    </row>
    <row r="25" spans="2:19" x14ac:dyDescent="0.2">
      <c r="F25" s="60">
        <v>2</v>
      </c>
      <c r="G25" s="59">
        <v>436.47811552083442</v>
      </c>
      <c r="H25" s="59">
        <v>872.95623104166884</v>
      </c>
      <c r="I25" s="59">
        <v>1309.4343465625032</v>
      </c>
      <c r="J25" s="59">
        <v>1745.9124620833377</v>
      </c>
      <c r="K25" s="59">
        <v>2182.390577604172</v>
      </c>
      <c r="L25" s="59">
        <v>2618.8686931250063</v>
      </c>
    </row>
    <row r="26" spans="2:19" x14ac:dyDescent="0.2">
      <c r="F26" s="60">
        <v>3</v>
      </c>
      <c r="G26" s="59">
        <v>297.46924478375576</v>
      </c>
      <c r="H26" s="59">
        <v>594.93848956751151</v>
      </c>
      <c r="I26" s="59">
        <v>892.40773435126744</v>
      </c>
      <c r="J26" s="59">
        <v>1189.876979135023</v>
      </c>
      <c r="K26" s="59">
        <v>1487.3462239187791</v>
      </c>
      <c r="L26" s="59">
        <v>1784.8154687025349</v>
      </c>
    </row>
    <row r="27" spans="2:19" x14ac:dyDescent="0.2">
      <c r="F27" s="60">
        <v>4</v>
      </c>
      <c r="G27" s="59">
        <v>228.03486077431256</v>
      </c>
      <c r="H27" s="59">
        <v>456.06972154862513</v>
      </c>
      <c r="I27" s="59">
        <v>684.10458232293774</v>
      </c>
      <c r="J27" s="59">
        <v>912.13944309725025</v>
      </c>
      <c r="K27" s="59">
        <v>1140.1743038715629</v>
      </c>
      <c r="L27" s="59">
        <v>1368.2091646458755</v>
      </c>
    </row>
    <row r="28" spans="2:19" x14ac:dyDescent="0.2">
      <c r="F28" s="60">
        <v>5</v>
      </c>
      <c r="G28" s="59">
        <v>186.43019241516649</v>
      </c>
      <c r="H28" s="59">
        <v>372.86038483033298</v>
      </c>
      <c r="I28" s="59">
        <v>559.29057724549943</v>
      </c>
      <c r="J28" s="59">
        <v>745.72076966066595</v>
      </c>
      <c r="K28" s="59">
        <v>932.15096207583247</v>
      </c>
      <c r="L28" s="59">
        <v>1118.5811544909989</v>
      </c>
    </row>
    <row r="29" spans="2:19" x14ac:dyDescent="0.2">
      <c r="F29" s="60">
        <v>6</v>
      </c>
      <c r="G29" s="59">
        <v>158.74029735706151</v>
      </c>
      <c r="H29" s="59">
        <v>317.48059471412301</v>
      </c>
      <c r="I29" s="59">
        <v>476.22089207118455</v>
      </c>
      <c r="J29" s="59">
        <v>634.96118942824603</v>
      </c>
      <c r="K29" s="59">
        <v>793.70148678530757</v>
      </c>
      <c r="L29" s="59">
        <v>952.4417841423691</v>
      </c>
    </row>
    <row r="32" spans="2:19" ht="16.5" thickBot="1" x14ac:dyDescent="0.3">
      <c r="B32" s="39">
        <f>MAX($B$5:$B31)+1</f>
        <v>2</v>
      </c>
      <c r="C32" s="2" t="s">
        <v>262</v>
      </c>
      <c r="D32" s="2"/>
      <c r="E32" s="2"/>
      <c r="F32" s="2"/>
      <c r="G32" s="2"/>
      <c r="H32" s="2"/>
      <c r="I32" s="2"/>
      <c r="J32" s="2"/>
      <c r="K32" s="2"/>
      <c r="L32" s="2"/>
      <c r="M32" s="2"/>
      <c r="N32" s="2"/>
      <c r="O32" s="2"/>
      <c r="P32" s="2"/>
      <c r="Q32" s="2"/>
      <c r="R32" s="2"/>
      <c r="S32" s="2"/>
    </row>
    <row r="33" spans="3:12" ht="12.75" thickTop="1" x14ac:dyDescent="0.2"/>
    <row r="34" spans="3:12" ht="16.5" x14ac:dyDescent="0.25">
      <c r="C34" s="3" t="s">
        <v>174</v>
      </c>
    </row>
    <row r="36" spans="3:12" ht="15" x14ac:dyDescent="0.25">
      <c r="D36" s="4" t="s">
        <v>263</v>
      </c>
    </row>
    <row r="38" spans="3:12" ht="12.75" x14ac:dyDescent="0.2">
      <c r="F38" s="23"/>
      <c r="G38" s="63" cm="1">
        <f t="array" ref="G38:L38">_xlfn.SEQUENCE(1,6,10000,10000)</f>
        <v>10000</v>
      </c>
      <c r="H38" s="64">
        <v>20000</v>
      </c>
      <c r="I38" s="64">
        <v>30000</v>
      </c>
      <c r="J38" s="64">
        <v>40000</v>
      </c>
      <c r="K38" s="64">
        <v>50000</v>
      </c>
      <c r="L38" s="64">
        <v>60000</v>
      </c>
    </row>
    <row r="39" spans="3:12" x14ac:dyDescent="0.2">
      <c r="F39" s="62" cm="1">
        <f t="array" ref="F39:F44">_xlfn.SEQUENCE(6)</f>
        <v>1</v>
      </c>
      <c r="G39" s="70" cm="1">
        <f t="array" ref="G39:L44">-PMT(Loan_Rate/Months_in_Year,_xlfn.ANCHORARRAY(F39)*Months_in_Year,_xlfn.ANCHORARRAY(G38))</f>
        <v>853.78521586372062</v>
      </c>
      <c r="H39" s="59">
        <v>1707.5704317274412</v>
      </c>
      <c r="I39" s="59">
        <v>2561.3556475911614</v>
      </c>
      <c r="J39" s="59">
        <v>3415.1408634548825</v>
      </c>
      <c r="K39" s="59">
        <v>4268.9260793186022</v>
      </c>
      <c r="L39" s="59">
        <v>5122.7112951823228</v>
      </c>
    </row>
    <row r="40" spans="3:12" x14ac:dyDescent="0.2">
      <c r="F40" s="65">
        <v>2</v>
      </c>
      <c r="G40" s="59">
        <v>436.47811552083442</v>
      </c>
      <c r="H40" s="59">
        <v>872.95623104166884</v>
      </c>
      <c r="I40" s="59">
        <v>1309.4343465625032</v>
      </c>
      <c r="J40" s="59">
        <v>1745.9124620833377</v>
      </c>
      <c r="K40" s="59">
        <v>2182.390577604172</v>
      </c>
      <c r="L40" s="59">
        <v>2618.8686931250063</v>
      </c>
    </row>
    <row r="41" spans="3:12" x14ac:dyDescent="0.2">
      <c r="F41" s="65">
        <v>3</v>
      </c>
      <c r="G41" s="59">
        <v>297.46924478375576</v>
      </c>
      <c r="H41" s="59">
        <v>594.93848956751151</v>
      </c>
      <c r="I41" s="59">
        <v>892.40773435126744</v>
      </c>
      <c r="J41" s="59">
        <v>1189.876979135023</v>
      </c>
      <c r="K41" s="59">
        <v>1487.3462239187791</v>
      </c>
      <c r="L41" s="59">
        <v>1784.8154687025349</v>
      </c>
    </row>
    <row r="42" spans="3:12" x14ac:dyDescent="0.2">
      <c r="F42" s="65">
        <v>4</v>
      </c>
      <c r="G42" s="59">
        <v>228.03486077431256</v>
      </c>
      <c r="H42" s="59">
        <v>456.06972154862513</v>
      </c>
      <c r="I42" s="59">
        <v>684.10458232293774</v>
      </c>
      <c r="J42" s="59">
        <v>912.13944309725025</v>
      </c>
      <c r="K42" s="59">
        <v>1140.1743038715629</v>
      </c>
      <c r="L42" s="59">
        <v>1368.2091646458755</v>
      </c>
    </row>
    <row r="43" spans="3:12" x14ac:dyDescent="0.2">
      <c r="F43" s="65">
        <v>5</v>
      </c>
      <c r="G43" s="59">
        <v>186.43019241516649</v>
      </c>
      <c r="H43" s="59">
        <v>372.86038483033298</v>
      </c>
      <c r="I43" s="59">
        <v>559.29057724549943</v>
      </c>
      <c r="J43" s="59">
        <v>745.72076966066595</v>
      </c>
      <c r="K43" s="59">
        <v>932.15096207583247</v>
      </c>
      <c r="L43" s="59">
        <v>1118.5811544909989</v>
      </c>
    </row>
    <row r="44" spans="3:12" x14ac:dyDescent="0.2">
      <c r="F44" s="65">
        <v>6</v>
      </c>
      <c r="G44" s="59">
        <v>158.74029735706151</v>
      </c>
      <c r="H44" s="59">
        <v>317.48059471412301</v>
      </c>
      <c r="I44" s="59">
        <v>476.22089207118455</v>
      </c>
      <c r="J44" s="59">
        <v>634.96118942824603</v>
      </c>
      <c r="K44" s="59">
        <v>793.70148678530757</v>
      </c>
      <c r="L44" s="59">
        <v>952.4417841423691</v>
      </c>
    </row>
  </sheetData>
  <mergeCells count="2">
    <mergeCell ref="I1:J1"/>
    <mergeCell ref="A3:E3"/>
  </mergeCells>
  <conditionalFormatting sqref="F4">
    <cfRule type="cellIs" dxfId="12" priority="1" operator="notEqual">
      <formula>0</formula>
    </cfRule>
  </conditionalFormatting>
  <dataValidations count="2">
    <dataValidation type="list" allowBlank="1" showInputMessage="1" showErrorMessage="1" sqref="H13" xr:uid="{36EB86BC-7E94-461B-BA47-E29F9B62C095}">
      <formula1>"1,2,3,4,5,6"</formula1>
    </dataValidation>
    <dataValidation type="list" allowBlank="1" showInputMessage="1" showErrorMessage="1" sqref="H20" xr:uid="{1019B8AC-7636-4F72-AC7F-7160AAB02F1E}">
      <formula1>"On,Off"</formula1>
    </dataValidation>
  </dataValidations>
  <hyperlinks>
    <hyperlink ref="F4" location="Overall_Error_Check" tooltip="Go to Overall Error Check" display="Overall_Error_Check" xr:uid="{7545D304-A04C-43F7-9B27-F8CD3F576A43}"/>
    <hyperlink ref="A3:E3" location="HL_Navigator" tooltip="Go to Navigator (Table of Contents)" display="Navigator" xr:uid="{C4E67B81-82BC-4633-A2AF-5C73C4F5B211}"/>
    <hyperlink ref="A3" location="HL_Navigator" display="Navigator" xr:uid="{6F5AC887-74CE-417C-8B08-CA54DE6864F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189-7D47-4ABC-ABD6-3BC5AC5B97F2}">
  <sheetPr codeName="Sheet19">
    <outlinePr summaryBelow="0" summaryRight="0"/>
  </sheetPr>
  <dimension ref="A1:W1212"/>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21.85546875" customWidth="1"/>
    <col min="7" max="8" width="11.5703125" customWidth="1"/>
    <col min="9" max="9" width="13.7109375" customWidth="1"/>
    <col min="12" max="12" width="19.7109375" bestFit="1" customWidth="1"/>
    <col min="14" max="14" width="9.28515625" customWidth="1"/>
  </cols>
  <sheetData>
    <row r="1" spans="1:23" ht="20.25" x14ac:dyDescent="0.3">
      <c r="A1" s="14" t="str">
        <f ca="1">IF(ISERROR(RIGHT(CELL("filename",A1),LEN(CELL("filename",A1))-FIND("]",CELL("filename",A1)))),
"",
RIGHT(CELL("filename",A1),LEN(CELL("filename",A1))-FIND("]",CELL("filename",A1))))</f>
        <v>Creating a PivotTable</v>
      </c>
      <c r="J1" s="104"/>
      <c r="K1" s="104"/>
      <c r="L1" s="11"/>
    </row>
    <row r="2" spans="1:23" ht="18" x14ac:dyDescent="0.25">
      <c r="A2" s="16" t="str">
        <f ca="1">Model_Name</f>
        <v>Chapter 10.1 - SP Dynamic Arrays Examples.xlsx</v>
      </c>
    </row>
    <row r="3" spans="1:23" x14ac:dyDescent="0.2">
      <c r="A3" s="104" t="s">
        <v>1</v>
      </c>
      <c r="B3" s="104"/>
      <c r="C3" s="104"/>
      <c r="D3" s="104"/>
      <c r="E3" s="104"/>
    </row>
    <row r="4" spans="1:23" ht="14.25" x14ac:dyDescent="0.2">
      <c r="B4" t="s">
        <v>2</v>
      </c>
      <c r="H4" s="1">
        <f>Overall_Error_Check</f>
        <v>0</v>
      </c>
    </row>
    <row r="5" spans="1:23" x14ac:dyDescent="0.2">
      <c r="A5" s="11"/>
    </row>
    <row r="6" spans="1:23" ht="16.5" thickBot="1" x14ac:dyDescent="0.3">
      <c r="B6" s="39">
        <f>MAX($B$5:$B5)+1</f>
        <v>1</v>
      </c>
      <c r="C6" s="2" t="s">
        <v>268</v>
      </c>
      <c r="D6" s="2"/>
      <c r="E6" s="2"/>
      <c r="F6" s="2"/>
      <c r="G6" s="2"/>
      <c r="H6" s="2"/>
      <c r="I6" s="2"/>
      <c r="J6" s="2"/>
      <c r="K6" s="2"/>
      <c r="L6" s="2"/>
      <c r="M6" s="2"/>
      <c r="N6" s="2"/>
      <c r="O6" s="2"/>
      <c r="P6" s="2"/>
      <c r="Q6" s="2"/>
      <c r="R6" s="2"/>
      <c r="S6" s="2"/>
      <c r="T6" s="2"/>
      <c r="U6" s="2"/>
      <c r="V6" s="2"/>
      <c r="W6" s="2"/>
    </row>
    <row r="7" spans="1:23" ht="12.75" thickTop="1" x14ac:dyDescent="0.2"/>
    <row r="8" spans="1:23" ht="16.5" x14ac:dyDescent="0.25">
      <c r="C8" s="3" t="s">
        <v>68</v>
      </c>
    </row>
    <row r="10" spans="1:23" ht="15" x14ac:dyDescent="0.25">
      <c r="D10" s="4" t="s">
        <v>267</v>
      </c>
      <c r="K10" s="4" t="s">
        <v>305</v>
      </c>
    </row>
    <row r="12" spans="1:23" ht="12.75" x14ac:dyDescent="0.2">
      <c r="F12" s="13" t="s">
        <v>302</v>
      </c>
      <c r="G12" s="13" t="s">
        <v>176</v>
      </c>
      <c r="H12" s="13" t="s">
        <v>224</v>
      </c>
      <c r="I12" s="13" t="s">
        <v>303</v>
      </c>
      <c r="L12" s="23"/>
      <c r="M12" s="78" t="str" cm="1">
        <f t="array" ref="M12:V12">TRANSPOSE(_xlfn.UNIQUE(_xlfn.SORTBY(Football_Data[Month],Football_Data[Month No])))</f>
        <v>August</v>
      </c>
      <c r="N12" s="13" t="str">
        <v>September</v>
      </c>
      <c r="O12" s="13" t="str">
        <v>October</v>
      </c>
      <c r="P12" s="13" t="str">
        <v>November</v>
      </c>
      <c r="Q12" s="13" t="str">
        <v>December</v>
      </c>
      <c r="R12" s="13" t="str">
        <v>January</v>
      </c>
      <c r="S12" s="13" t="str">
        <v>February</v>
      </c>
      <c r="T12" s="13" t="str">
        <v>March</v>
      </c>
      <c r="U12" s="13" t="str">
        <v>April</v>
      </c>
      <c r="V12" s="13" t="str">
        <v>May</v>
      </c>
    </row>
    <row r="13" spans="1:23" x14ac:dyDescent="0.2">
      <c r="F13" s="20" t="s">
        <v>282</v>
      </c>
      <c r="G13" s="20" t="s">
        <v>298</v>
      </c>
      <c r="H13" s="5">
        <f>INDEX(LU_Football_Month_Number,MATCH(LEFT(Football_Data[[#This Row],[Month]],3),LU_Months_of_Year,0))</f>
        <v>6</v>
      </c>
      <c r="I13" s="49">
        <v>3</v>
      </c>
      <c r="L13" s="79" t="str" cm="1">
        <f t="array" ref="L13:L36">_xlfn._xlws.SORT(_xlfn.UNIQUE(Football_Data[Football Club]))</f>
        <v>Aston Villa</v>
      </c>
      <c r="M13" s="89" cm="1">
        <f t="array" ref="M13:V36">SUMIFS(Football_Data[Pts Achieved],Football_Data[Football Club],_xlfn.ANCHORARRAY(L13),Football_Data[Month],_xlfn.ANCHORARRAY(M12))</f>
        <v>13</v>
      </c>
      <c r="N13" s="87">
        <v>1</v>
      </c>
      <c r="O13" s="86">
        <v>10</v>
      </c>
      <c r="P13" s="86">
        <v>7</v>
      </c>
      <c r="Q13" s="86">
        <v>5</v>
      </c>
      <c r="R13" s="86">
        <v>1</v>
      </c>
      <c r="S13" s="86">
        <v>4</v>
      </c>
      <c r="T13" s="86">
        <v>1</v>
      </c>
      <c r="U13" s="86">
        <v>4</v>
      </c>
      <c r="V13" s="86">
        <v>10</v>
      </c>
    </row>
    <row r="14" spans="1:23" x14ac:dyDescent="0.2">
      <c r="F14" s="20" t="s">
        <v>288</v>
      </c>
      <c r="G14" s="20" t="s">
        <v>298</v>
      </c>
      <c r="H14" s="5">
        <f>INDEX(LU_Football_Month_Number,MATCH(LEFT(Football_Data[[#This Row],[Month]],3),LU_Months_of_Year,0))</f>
        <v>6</v>
      </c>
      <c r="I14" s="49">
        <v>3</v>
      </c>
      <c r="L14" s="77" t="str">
        <v>Birmingham City</v>
      </c>
      <c r="M14" s="88">
        <v>8</v>
      </c>
      <c r="N14" s="86">
        <v>5</v>
      </c>
      <c r="O14" s="86">
        <v>11</v>
      </c>
      <c r="P14" s="86">
        <v>11</v>
      </c>
      <c r="Q14" s="86">
        <v>10</v>
      </c>
      <c r="R14" s="86">
        <v>7</v>
      </c>
      <c r="S14" s="86">
        <v>4</v>
      </c>
      <c r="T14" s="86">
        <v>0</v>
      </c>
      <c r="U14" s="86">
        <v>1</v>
      </c>
      <c r="V14" s="86">
        <v>6</v>
      </c>
    </row>
    <row r="15" spans="1:23" x14ac:dyDescent="0.2">
      <c r="F15" s="20" t="s">
        <v>277</v>
      </c>
      <c r="G15" s="20" t="s">
        <v>297</v>
      </c>
      <c r="H15" s="5">
        <f>INDEX(LU_Football_Month_Number,MATCH(LEFT(Football_Data[[#This Row],[Month]],3),LU_Months_of_Year,0))</f>
        <v>5</v>
      </c>
      <c r="I15" s="49">
        <v>0</v>
      </c>
      <c r="L15" s="77" t="str">
        <v>Blackburn Rovers</v>
      </c>
      <c r="M15" s="86">
        <v>14</v>
      </c>
      <c r="N15" s="86">
        <v>2</v>
      </c>
      <c r="O15" s="86">
        <v>11</v>
      </c>
      <c r="P15" s="86">
        <v>17</v>
      </c>
      <c r="Q15" s="86">
        <v>4</v>
      </c>
      <c r="R15" s="86">
        <v>6</v>
      </c>
      <c r="S15" s="86">
        <v>2</v>
      </c>
      <c r="T15" s="86">
        <v>10</v>
      </c>
      <c r="U15" s="86">
        <v>11</v>
      </c>
      <c r="V15" s="86">
        <v>6</v>
      </c>
    </row>
    <row r="16" spans="1:23" x14ac:dyDescent="0.2">
      <c r="F16" s="20" t="s">
        <v>280</v>
      </c>
      <c r="G16" s="20" t="s">
        <v>300</v>
      </c>
      <c r="H16" s="5">
        <f>INDEX(LU_Football_Month_Number,MATCH(LEFT(Football_Data[[#This Row],[Month]],3),LU_Months_of_Year,0))</f>
        <v>8</v>
      </c>
      <c r="I16" s="49">
        <v>1</v>
      </c>
      <c r="L16" s="77" t="str">
        <v>Bolton Wanderers</v>
      </c>
      <c r="M16" s="86">
        <v>3</v>
      </c>
      <c r="N16" s="86">
        <v>7</v>
      </c>
      <c r="O16" s="86">
        <v>9</v>
      </c>
      <c r="P16" s="86">
        <v>3</v>
      </c>
      <c r="Q16" s="86">
        <v>7</v>
      </c>
      <c r="R16" s="86">
        <v>1</v>
      </c>
      <c r="S16" s="86">
        <v>6</v>
      </c>
      <c r="T16" s="86">
        <v>1</v>
      </c>
      <c r="U16" s="86">
        <v>7</v>
      </c>
      <c r="V16" s="86">
        <v>3</v>
      </c>
    </row>
    <row r="17" spans="6:22" x14ac:dyDescent="0.2">
      <c r="F17" s="20" t="s">
        <v>282</v>
      </c>
      <c r="G17" s="20" t="s">
        <v>294</v>
      </c>
      <c r="H17" s="5">
        <f>INDEX(LU_Football_Month_Number,MATCH(LEFT(Football_Data[[#This Row],[Month]],3),LU_Months_of_Year,0))</f>
        <v>2</v>
      </c>
      <c r="I17" s="49">
        <v>3</v>
      </c>
      <c r="L17" s="77" t="str">
        <v>Brentford</v>
      </c>
      <c r="M17" s="86">
        <v>4</v>
      </c>
      <c r="N17" s="86">
        <v>12</v>
      </c>
      <c r="O17" s="86">
        <v>7</v>
      </c>
      <c r="P17" s="86">
        <v>16</v>
      </c>
      <c r="Q17" s="86">
        <v>2</v>
      </c>
      <c r="R17" s="86">
        <v>1</v>
      </c>
      <c r="S17" s="86">
        <v>26</v>
      </c>
      <c r="T17" s="86">
        <v>12</v>
      </c>
      <c r="U17" s="86">
        <v>4</v>
      </c>
      <c r="V17" s="86">
        <v>6</v>
      </c>
    </row>
    <row r="18" spans="6:22" x14ac:dyDescent="0.2">
      <c r="F18" s="20" t="s">
        <v>273</v>
      </c>
      <c r="G18" s="20" t="s">
        <v>299</v>
      </c>
      <c r="H18" s="5">
        <f>INDEX(LU_Football_Month_Number,MATCH(LEFT(Football_Data[[#This Row],[Month]],3),LU_Months_of_Year,0))</f>
        <v>7</v>
      </c>
      <c r="I18" s="49">
        <v>1</v>
      </c>
      <c r="L18" s="77" t="str">
        <v>Bristol City</v>
      </c>
      <c r="M18" s="86">
        <v>7</v>
      </c>
      <c r="N18" s="86">
        <v>0</v>
      </c>
      <c r="O18" s="86">
        <v>13</v>
      </c>
      <c r="P18" s="86">
        <v>5</v>
      </c>
      <c r="Q18" s="86">
        <v>8</v>
      </c>
      <c r="R18" s="86">
        <v>17</v>
      </c>
      <c r="S18" s="86">
        <v>12</v>
      </c>
      <c r="T18" s="86">
        <v>4</v>
      </c>
      <c r="U18" s="86">
        <v>6</v>
      </c>
      <c r="V18" s="86">
        <v>13</v>
      </c>
    </row>
    <row r="19" spans="6:22" x14ac:dyDescent="0.2">
      <c r="F19" s="20" t="s">
        <v>273</v>
      </c>
      <c r="G19" s="20" t="s">
        <v>300</v>
      </c>
      <c r="H19" s="5">
        <f>INDEX(LU_Football_Month_Number,MATCH(LEFT(Football_Data[[#This Row],[Month]],3),LU_Months_of_Year,0))</f>
        <v>8</v>
      </c>
      <c r="I19" s="49">
        <v>3</v>
      </c>
      <c r="L19" s="77" t="str">
        <v>Derby County</v>
      </c>
      <c r="M19" s="86">
        <v>6</v>
      </c>
      <c r="N19" s="86">
        <v>11</v>
      </c>
      <c r="O19" s="86">
        <v>19</v>
      </c>
      <c r="P19" s="86">
        <v>7</v>
      </c>
      <c r="Q19" s="86">
        <v>9</v>
      </c>
      <c r="R19" s="86">
        <v>10</v>
      </c>
      <c r="S19" s="86">
        <v>10</v>
      </c>
      <c r="T19" s="86">
        <v>10</v>
      </c>
      <c r="U19" s="86">
        <v>15</v>
      </c>
      <c r="V19" s="86">
        <v>17</v>
      </c>
    </row>
    <row r="20" spans="6:22" x14ac:dyDescent="0.2">
      <c r="F20" s="20" t="s">
        <v>284</v>
      </c>
      <c r="G20" s="20" t="s">
        <v>293</v>
      </c>
      <c r="H20" s="5">
        <f>INDEX(LU_Football_Month_Number,MATCH(LEFT(Football_Data[[#This Row],[Month]],3),LU_Months_of_Year,0))</f>
        <v>1</v>
      </c>
      <c r="I20" s="49">
        <v>3</v>
      </c>
      <c r="L20" s="77" t="str">
        <v>Hull City</v>
      </c>
      <c r="M20" s="86">
        <v>6</v>
      </c>
      <c r="N20" s="86">
        <v>1</v>
      </c>
      <c r="O20" s="86">
        <v>9</v>
      </c>
      <c r="P20" s="86">
        <v>5</v>
      </c>
      <c r="Q20" s="86">
        <v>7</v>
      </c>
      <c r="R20" s="86">
        <v>0</v>
      </c>
      <c r="S20" s="86">
        <v>4</v>
      </c>
      <c r="T20" s="86">
        <v>5</v>
      </c>
      <c r="U20" s="86">
        <v>6</v>
      </c>
      <c r="V20" s="86">
        <v>7</v>
      </c>
    </row>
    <row r="21" spans="6:22" x14ac:dyDescent="0.2">
      <c r="F21" s="20" t="s">
        <v>278</v>
      </c>
      <c r="G21" s="20" t="s">
        <v>300</v>
      </c>
      <c r="H21" s="5">
        <f>INDEX(LU_Football_Month_Number,MATCH(LEFT(Football_Data[[#This Row],[Month]],3),LU_Months_of_Year,0))</f>
        <v>8</v>
      </c>
      <c r="I21" s="49">
        <v>1</v>
      </c>
      <c r="L21" s="77" t="str">
        <v>Ipswich Town</v>
      </c>
      <c r="M21" s="86">
        <v>5</v>
      </c>
      <c r="N21" s="86">
        <v>8</v>
      </c>
      <c r="O21" s="86">
        <v>11</v>
      </c>
      <c r="P21" s="86">
        <v>10</v>
      </c>
      <c r="Q21" s="86">
        <v>9</v>
      </c>
      <c r="R21" s="86">
        <v>15</v>
      </c>
      <c r="S21" s="86">
        <v>1</v>
      </c>
      <c r="T21" s="86">
        <v>10</v>
      </c>
      <c r="U21" s="86">
        <v>7</v>
      </c>
      <c r="V21" s="86">
        <v>8</v>
      </c>
    </row>
    <row r="22" spans="6:22" x14ac:dyDescent="0.2">
      <c r="F22" s="20" t="s">
        <v>283</v>
      </c>
      <c r="G22" s="20" t="s">
        <v>301</v>
      </c>
      <c r="H22" s="5">
        <f>INDEX(LU_Football_Month_Number,MATCH(LEFT(Football_Data[[#This Row],[Month]],3),LU_Months_of_Year,0))</f>
        <v>9</v>
      </c>
      <c r="I22" s="49">
        <v>1</v>
      </c>
      <c r="L22" s="77" t="str">
        <v>Leeds United</v>
      </c>
      <c r="M22" s="86">
        <v>6</v>
      </c>
      <c r="N22" s="86">
        <v>2</v>
      </c>
      <c r="O22" s="86">
        <v>3</v>
      </c>
      <c r="P22" s="86">
        <v>2</v>
      </c>
      <c r="Q22" s="86">
        <v>2</v>
      </c>
      <c r="R22" s="86">
        <v>3</v>
      </c>
      <c r="S22" s="86">
        <v>13</v>
      </c>
      <c r="T22" s="86">
        <v>3</v>
      </c>
      <c r="U22" s="86">
        <v>3</v>
      </c>
      <c r="V22" s="86">
        <v>5</v>
      </c>
    </row>
    <row r="23" spans="6:22" x14ac:dyDescent="0.2">
      <c r="F23" s="20" t="s">
        <v>290</v>
      </c>
      <c r="G23" s="20" t="s">
        <v>301</v>
      </c>
      <c r="H23" s="5">
        <f>INDEX(LU_Football_Month_Number,MATCH(LEFT(Football_Data[[#This Row],[Month]],3),LU_Months_of_Year,0))</f>
        <v>9</v>
      </c>
      <c r="I23" s="49">
        <v>0</v>
      </c>
      <c r="L23" s="77" t="str">
        <v>Middlesbrough</v>
      </c>
      <c r="M23" s="86">
        <v>8</v>
      </c>
      <c r="N23" s="86">
        <v>9</v>
      </c>
      <c r="O23" s="86">
        <v>7</v>
      </c>
      <c r="P23" s="86">
        <v>7</v>
      </c>
      <c r="Q23" s="86">
        <v>3</v>
      </c>
      <c r="R23" s="86">
        <v>9</v>
      </c>
      <c r="S23" s="86">
        <v>2</v>
      </c>
      <c r="T23" s="86">
        <v>9</v>
      </c>
      <c r="U23" s="86">
        <v>8</v>
      </c>
      <c r="V23" s="86">
        <v>4</v>
      </c>
    </row>
    <row r="24" spans="6:22" x14ac:dyDescent="0.2">
      <c r="F24" s="20" t="s">
        <v>280</v>
      </c>
      <c r="G24" s="20" t="s">
        <v>298</v>
      </c>
      <c r="H24" s="5">
        <f>INDEX(LU_Football_Month_Number,MATCH(LEFT(Football_Data[[#This Row],[Month]],3),LU_Months_of_Year,0))</f>
        <v>6</v>
      </c>
      <c r="I24" s="49">
        <v>3</v>
      </c>
      <c r="L24" s="77" t="str">
        <v>Millwall</v>
      </c>
      <c r="M24" s="86">
        <v>12</v>
      </c>
      <c r="N24" s="86">
        <v>4</v>
      </c>
      <c r="O24" s="86">
        <v>6</v>
      </c>
      <c r="P24" s="86">
        <v>3</v>
      </c>
      <c r="Q24" s="86">
        <v>10</v>
      </c>
      <c r="R24" s="86">
        <v>9</v>
      </c>
      <c r="S24" s="86">
        <v>6</v>
      </c>
      <c r="T24" s="86">
        <v>13</v>
      </c>
      <c r="U24" s="86">
        <v>9</v>
      </c>
      <c r="V24" s="86">
        <v>5</v>
      </c>
    </row>
    <row r="25" spans="6:22" x14ac:dyDescent="0.2">
      <c r="F25" s="20" t="s">
        <v>270</v>
      </c>
      <c r="G25" s="20" t="s">
        <v>295</v>
      </c>
      <c r="H25" s="5">
        <f>INDEX(LU_Football_Month_Number,MATCH(LEFT(Football_Data[[#This Row],[Month]],3),LU_Months_of_Year,0))</f>
        <v>3</v>
      </c>
      <c r="I25" s="49">
        <v>3</v>
      </c>
      <c r="L25" s="77" t="str">
        <v>Norwich City</v>
      </c>
      <c r="M25" s="86">
        <v>14</v>
      </c>
      <c r="N25" s="86">
        <v>12</v>
      </c>
      <c r="O25" s="86">
        <v>3</v>
      </c>
      <c r="P25" s="86">
        <v>12</v>
      </c>
      <c r="Q25" s="86">
        <v>11</v>
      </c>
      <c r="R25" s="86">
        <v>6</v>
      </c>
      <c r="S25" s="86">
        <v>9</v>
      </c>
      <c r="T25" s="86">
        <v>12</v>
      </c>
      <c r="U25" s="86">
        <v>4</v>
      </c>
      <c r="V25" s="86">
        <v>6</v>
      </c>
    </row>
    <row r="26" spans="6:22" x14ac:dyDescent="0.2">
      <c r="F26" s="20" t="s">
        <v>285</v>
      </c>
      <c r="G26" s="20" t="s">
        <v>295</v>
      </c>
      <c r="H26" s="5">
        <f>INDEX(LU_Football_Month_Number,MATCH(LEFT(Football_Data[[#This Row],[Month]],3),LU_Months_of_Year,0))</f>
        <v>3</v>
      </c>
      <c r="I26" s="49">
        <v>3</v>
      </c>
      <c r="L26" s="77" t="str">
        <v>Nottingham Forest</v>
      </c>
      <c r="M26" s="86">
        <v>4</v>
      </c>
      <c r="N26" s="86">
        <v>3</v>
      </c>
      <c r="O26" s="86">
        <v>8</v>
      </c>
      <c r="P26" s="86">
        <v>0</v>
      </c>
      <c r="Q26" s="86">
        <v>7</v>
      </c>
      <c r="R26" s="86">
        <v>12</v>
      </c>
      <c r="S26" s="86">
        <v>4</v>
      </c>
      <c r="T26" s="86">
        <v>7</v>
      </c>
      <c r="U26" s="86">
        <v>13</v>
      </c>
      <c r="V26" s="86">
        <v>2</v>
      </c>
    </row>
    <row r="27" spans="6:22" x14ac:dyDescent="0.2">
      <c r="F27" s="20" t="s">
        <v>269</v>
      </c>
      <c r="G27" s="20" t="s">
        <v>294</v>
      </c>
      <c r="H27" s="5">
        <f>INDEX(LU_Football_Month_Number,MATCH(LEFT(Football_Data[[#This Row],[Month]],3),LU_Months_of_Year,0))</f>
        <v>2</v>
      </c>
      <c r="I27" s="49">
        <v>1</v>
      </c>
      <c r="L27" s="77" t="str">
        <v>Preston North End</v>
      </c>
      <c r="M27" s="86">
        <v>16</v>
      </c>
      <c r="N27" s="86">
        <v>4</v>
      </c>
      <c r="O27" s="86">
        <v>4</v>
      </c>
      <c r="P27" s="86">
        <v>11</v>
      </c>
      <c r="Q27" s="86">
        <v>2</v>
      </c>
      <c r="R27" s="86">
        <v>5</v>
      </c>
      <c r="S27" s="86">
        <v>7</v>
      </c>
      <c r="T27" s="86">
        <v>12</v>
      </c>
      <c r="U27" s="86">
        <v>7</v>
      </c>
      <c r="V27" s="86">
        <v>5</v>
      </c>
    </row>
    <row r="28" spans="6:22" x14ac:dyDescent="0.2">
      <c r="F28" s="20" t="s">
        <v>271</v>
      </c>
      <c r="G28" s="20" t="s">
        <v>297</v>
      </c>
      <c r="H28" s="5">
        <f>INDEX(LU_Football_Month_Number,MATCH(LEFT(Football_Data[[#This Row],[Month]],3),LU_Months_of_Year,0))</f>
        <v>5</v>
      </c>
      <c r="I28" s="49">
        <v>3</v>
      </c>
      <c r="L28" s="77" t="str">
        <v>Queens Park Rangers</v>
      </c>
      <c r="M28" s="86">
        <v>6</v>
      </c>
      <c r="N28" s="86">
        <v>6</v>
      </c>
      <c r="O28" s="86">
        <v>8</v>
      </c>
      <c r="P28" s="86">
        <v>6</v>
      </c>
      <c r="Q28" s="86">
        <v>7</v>
      </c>
      <c r="R28" s="86">
        <v>4</v>
      </c>
      <c r="S28" s="86">
        <v>8</v>
      </c>
      <c r="T28" s="86">
        <v>16</v>
      </c>
      <c r="U28" s="86">
        <v>2</v>
      </c>
      <c r="V28" s="86">
        <v>5</v>
      </c>
    </row>
    <row r="29" spans="6:22" x14ac:dyDescent="0.2">
      <c r="F29" s="20" t="s">
        <v>275</v>
      </c>
      <c r="G29" s="20" t="s">
        <v>181</v>
      </c>
      <c r="H29" s="5">
        <f>INDEX(LU_Football_Month_Number,MATCH(LEFT(Football_Data[[#This Row],[Month]],3),LU_Months_of_Year,0))</f>
        <v>10</v>
      </c>
      <c r="I29" s="49">
        <v>3</v>
      </c>
      <c r="L29" s="77" t="str">
        <v>Reading</v>
      </c>
      <c r="M29" s="86">
        <v>3</v>
      </c>
      <c r="N29" s="86">
        <v>12</v>
      </c>
      <c r="O29" s="86">
        <v>6</v>
      </c>
      <c r="P29" s="86">
        <v>6</v>
      </c>
      <c r="Q29" s="86">
        <v>8</v>
      </c>
      <c r="R29" s="86">
        <v>28</v>
      </c>
      <c r="S29" s="86">
        <v>1</v>
      </c>
      <c r="T29" s="86">
        <v>2</v>
      </c>
      <c r="U29" s="86">
        <v>6</v>
      </c>
      <c r="V29" s="86">
        <v>3</v>
      </c>
    </row>
    <row r="30" spans="6:22" x14ac:dyDescent="0.2">
      <c r="F30" s="20" t="s">
        <v>270</v>
      </c>
      <c r="G30" s="20" t="s">
        <v>293</v>
      </c>
      <c r="H30" s="5">
        <f>INDEX(LU_Football_Month_Number,MATCH(LEFT(Football_Data[[#This Row],[Month]],3),LU_Months_of_Year,0))</f>
        <v>1</v>
      </c>
      <c r="I30" s="49">
        <v>3</v>
      </c>
      <c r="L30" s="77" t="str">
        <v>Rotherham United</v>
      </c>
      <c r="M30" s="86">
        <v>3</v>
      </c>
      <c r="N30" s="86">
        <v>9</v>
      </c>
      <c r="O30" s="86">
        <v>13</v>
      </c>
      <c r="P30" s="86">
        <v>5</v>
      </c>
      <c r="Q30" s="86">
        <v>11</v>
      </c>
      <c r="R30" s="86">
        <v>6</v>
      </c>
      <c r="S30" s="86">
        <v>2</v>
      </c>
      <c r="T30" s="86">
        <v>9</v>
      </c>
      <c r="U30" s="86">
        <v>1</v>
      </c>
      <c r="V30" s="86">
        <v>3</v>
      </c>
    </row>
    <row r="31" spans="6:22" x14ac:dyDescent="0.2">
      <c r="F31" s="20" t="s">
        <v>288</v>
      </c>
      <c r="G31" s="20" t="s">
        <v>293</v>
      </c>
      <c r="H31" s="5">
        <f>INDEX(LU_Football_Month_Number,MATCH(LEFT(Football_Data[[#This Row],[Month]],3),LU_Months_of_Year,0))</f>
        <v>1</v>
      </c>
      <c r="I31" s="49">
        <v>1</v>
      </c>
      <c r="L31" s="77" t="str">
        <v>Sheffield United</v>
      </c>
      <c r="M31" s="86">
        <v>3</v>
      </c>
      <c r="N31" s="86">
        <v>4</v>
      </c>
      <c r="O31" s="86">
        <v>1</v>
      </c>
      <c r="P31" s="86">
        <v>4</v>
      </c>
      <c r="Q31" s="86">
        <v>9</v>
      </c>
      <c r="R31" s="86">
        <v>3</v>
      </c>
      <c r="S31" s="86">
        <v>3</v>
      </c>
      <c r="T31" s="86">
        <v>3</v>
      </c>
      <c r="U31" s="86">
        <v>3</v>
      </c>
      <c r="V31" s="86">
        <v>7</v>
      </c>
    </row>
    <row r="32" spans="6:22" x14ac:dyDescent="0.2">
      <c r="F32" s="20" t="s">
        <v>282</v>
      </c>
      <c r="G32" s="20" t="s">
        <v>181</v>
      </c>
      <c r="H32" s="5">
        <f>INDEX(LU_Football_Month_Number,MATCH(LEFT(Football_Data[[#This Row],[Month]],3),LU_Months_of_Year,0))</f>
        <v>10</v>
      </c>
      <c r="I32" s="49">
        <v>0</v>
      </c>
      <c r="L32" s="77" t="str">
        <v>Sheffield Wednesday</v>
      </c>
      <c r="M32" s="86">
        <v>7</v>
      </c>
      <c r="N32" s="86">
        <v>6</v>
      </c>
      <c r="O32" s="86">
        <v>3</v>
      </c>
      <c r="P32" s="86">
        <v>7</v>
      </c>
      <c r="Q32" s="86">
        <v>0</v>
      </c>
      <c r="R32" s="86">
        <v>14</v>
      </c>
      <c r="S32" s="86">
        <v>8</v>
      </c>
      <c r="T32" s="86">
        <v>18</v>
      </c>
      <c r="U32" s="86">
        <v>7</v>
      </c>
      <c r="V32" s="86">
        <v>10</v>
      </c>
    </row>
    <row r="33" spans="6:22" x14ac:dyDescent="0.2">
      <c r="F33" s="20" t="s">
        <v>270</v>
      </c>
      <c r="G33" s="20" t="s">
        <v>298</v>
      </c>
      <c r="H33" s="5">
        <f>INDEX(LU_Football_Month_Number,MATCH(LEFT(Football_Data[[#This Row],[Month]],3),LU_Months_of_Year,0))</f>
        <v>6</v>
      </c>
      <c r="I33" s="49">
        <v>3</v>
      </c>
      <c r="L33" s="77" t="str">
        <v>Stoke City</v>
      </c>
      <c r="M33" s="86">
        <v>6</v>
      </c>
      <c r="N33" s="86">
        <v>6</v>
      </c>
      <c r="O33" s="86">
        <v>6</v>
      </c>
      <c r="P33" s="86">
        <v>8</v>
      </c>
      <c r="Q33" s="86">
        <v>3</v>
      </c>
      <c r="R33" s="86">
        <v>10</v>
      </c>
      <c r="S33" s="86">
        <v>11</v>
      </c>
      <c r="T33" s="86">
        <v>7</v>
      </c>
      <c r="U33" s="86">
        <v>5</v>
      </c>
      <c r="V33" s="86">
        <v>8</v>
      </c>
    </row>
    <row r="34" spans="6:22" x14ac:dyDescent="0.2">
      <c r="F34" s="20" t="s">
        <v>277</v>
      </c>
      <c r="G34" s="20" t="s">
        <v>296</v>
      </c>
      <c r="H34" s="5">
        <f>INDEX(LU_Football_Month_Number,MATCH(LEFT(Football_Data[[#This Row],[Month]],3),LU_Months_of_Year,0))</f>
        <v>4</v>
      </c>
      <c r="I34" s="49">
        <v>1</v>
      </c>
      <c r="L34" s="77" t="str">
        <v>Swansea City</v>
      </c>
      <c r="M34" s="86">
        <v>6</v>
      </c>
      <c r="N34" s="86">
        <v>5</v>
      </c>
      <c r="O34" s="86">
        <v>14</v>
      </c>
      <c r="P34" s="86">
        <v>3</v>
      </c>
      <c r="Q34" s="86">
        <v>1</v>
      </c>
      <c r="R34" s="86">
        <v>8</v>
      </c>
      <c r="S34" s="86">
        <v>3</v>
      </c>
      <c r="T34" s="86">
        <v>1</v>
      </c>
      <c r="U34" s="86">
        <v>4</v>
      </c>
      <c r="V34" s="86">
        <v>9</v>
      </c>
    </row>
    <row r="35" spans="6:22" x14ac:dyDescent="0.2">
      <c r="F35" s="20" t="s">
        <v>273</v>
      </c>
      <c r="G35" s="20" t="s">
        <v>298</v>
      </c>
      <c r="H35" s="5">
        <f>INDEX(LU_Football_Month_Number,MATCH(LEFT(Football_Data[[#This Row],[Month]],3),LU_Months_of_Year,0))</f>
        <v>6</v>
      </c>
      <c r="I35" s="49">
        <v>1</v>
      </c>
      <c r="L35" s="77" t="str">
        <v>West Bromwich Albion</v>
      </c>
      <c r="M35" s="86">
        <v>6</v>
      </c>
      <c r="N35" s="86">
        <v>1</v>
      </c>
      <c r="O35" s="86">
        <v>3</v>
      </c>
      <c r="P35" s="86">
        <v>7</v>
      </c>
      <c r="Q35" s="86">
        <v>1</v>
      </c>
      <c r="R35" s="86">
        <v>18</v>
      </c>
      <c r="S35" s="86">
        <v>7</v>
      </c>
      <c r="T35" s="86">
        <v>4</v>
      </c>
      <c r="U35" s="86">
        <v>10</v>
      </c>
      <c r="V35" s="86">
        <v>4</v>
      </c>
    </row>
    <row r="36" spans="6:22" x14ac:dyDescent="0.2">
      <c r="F36" s="20" t="s">
        <v>277</v>
      </c>
      <c r="G36" s="20" t="s">
        <v>301</v>
      </c>
      <c r="H36" s="5">
        <f>INDEX(LU_Football_Month_Number,MATCH(LEFT(Football_Data[[#This Row],[Month]],3),LU_Months_of_Year,0))</f>
        <v>9</v>
      </c>
      <c r="I36" s="49">
        <v>1</v>
      </c>
      <c r="L36" s="77" t="str">
        <v>Wigan Athletic</v>
      </c>
      <c r="M36" s="86">
        <v>3</v>
      </c>
      <c r="N36" s="86">
        <v>7</v>
      </c>
      <c r="O36" s="86">
        <v>0</v>
      </c>
      <c r="P36" s="86">
        <v>9</v>
      </c>
      <c r="Q36" s="86">
        <v>11</v>
      </c>
      <c r="R36" s="86">
        <v>9</v>
      </c>
      <c r="S36" s="86">
        <v>7</v>
      </c>
      <c r="T36" s="86">
        <v>6</v>
      </c>
      <c r="U36" s="86">
        <v>7</v>
      </c>
      <c r="V36" s="86">
        <v>5</v>
      </c>
    </row>
    <row r="37" spans="6:22" x14ac:dyDescent="0.2">
      <c r="F37" s="20" t="s">
        <v>274</v>
      </c>
      <c r="G37" s="20" t="s">
        <v>293</v>
      </c>
      <c r="H37" s="5">
        <f>INDEX(LU_Football_Month_Number,MATCH(LEFT(Football_Data[[#This Row],[Month]],3),LU_Months_of_Year,0))</f>
        <v>1</v>
      </c>
      <c r="I37" s="49">
        <v>1</v>
      </c>
    </row>
    <row r="38" spans="6:22" x14ac:dyDescent="0.2">
      <c r="F38" s="20" t="s">
        <v>274</v>
      </c>
      <c r="G38" s="20" t="s">
        <v>293</v>
      </c>
      <c r="H38" s="5">
        <f>INDEX(LU_Football_Month_Number,MATCH(LEFT(Football_Data[[#This Row],[Month]],3),LU_Months_of_Year,0))</f>
        <v>1</v>
      </c>
      <c r="I38" s="49">
        <v>0</v>
      </c>
    </row>
    <row r="39" spans="6:22" x14ac:dyDescent="0.2">
      <c r="F39" s="20" t="s">
        <v>274</v>
      </c>
      <c r="G39" s="20" t="s">
        <v>300</v>
      </c>
      <c r="H39" s="5">
        <f>INDEX(LU_Football_Month_Number,MATCH(LEFT(Football_Data[[#This Row],[Month]],3),LU_Months_of_Year,0))</f>
        <v>8</v>
      </c>
      <c r="I39" s="49">
        <v>1</v>
      </c>
    </row>
    <row r="40" spans="6:22" x14ac:dyDescent="0.2">
      <c r="F40" s="20" t="s">
        <v>280</v>
      </c>
      <c r="G40" s="20" t="s">
        <v>295</v>
      </c>
      <c r="H40" s="5">
        <f>INDEX(LU_Football_Month_Number,MATCH(LEFT(Football_Data[[#This Row],[Month]],3),LU_Months_of_Year,0))</f>
        <v>3</v>
      </c>
      <c r="I40" s="49">
        <v>3</v>
      </c>
    </row>
    <row r="41" spans="6:22" x14ac:dyDescent="0.2">
      <c r="F41" s="20" t="s">
        <v>279</v>
      </c>
      <c r="G41" s="20" t="s">
        <v>294</v>
      </c>
      <c r="H41" s="5">
        <f>INDEX(LU_Football_Month_Number,MATCH(LEFT(Football_Data[[#This Row],[Month]],3),LU_Months_of_Year,0))</f>
        <v>2</v>
      </c>
      <c r="I41" s="49">
        <v>3</v>
      </c>
    </row>
    <row r="42" spans="6:22" x14ac:dyDescent="0.2">
      <c r="F42" s="20" t="s">
        <v>273</v>
      </c>
      <c r="G42" s="20" t="s">
        <v>300</v>
      </c>
      <c r="H42" s="5">
        <f>INDEX(LU_Football_Month_Number,MATCH(LEFT(Football_Data[[#This Row],[Month]],3),LU_Months_of_Year,0))</f>
        <v>8</v>
      </c>
      <c r="I42" s="49">
        <v>0</v>
      </c>
    </row>
    <row r="43" spans="6:22" x14ac:dyDescent="0.2">
      <c r="F43" s="20" t="s">
        <v>277</v>
      </c>
      <c r="G43" s="20" t="s">
        <v>296</v>
      </c>
      <c r="H43" s="5">
        <f>INDEX(LU_Football_Month_Number,MATCH(LEFT(Football_Data[[#This Row],[Month]],3),LU_Months_of_Year,0))</f>
        <v>4</v>
      </c>
      <c r="I43" s="49">
        <v>3</v>
      </c>
    </row>
    <row r="44" spans="6:22" x14ac:dyDescent="0.2">
      <c r="F44" s="20" t="s">
        <v>283</v>
      </c>
      <c r="G44" s="20" t="s">
        <v>296</v>
      </c>
      <c r="H44" s="5">
        <f>INDEX(LU_Football_Month_Number,MATCH(LEFT(Football_Data[[#This Row],[Month]],3),LU_Months_of_Year,0))</f>
        <v>4</v>
      </c>
      <c r="I44" s="49">
        <v>0</v>
      </c>
    </row>
    <row r="45" spans="6:22" x14ac:dyDescent="0.2">
      <c r="F45" s="20" t="s">
        <v>277</v>
      </c>
      <c r="G45" s="20" t="s">
        <v>181</v>
      </c>
      <c r="H45" s="5">
        <f>INDEX(LU_Football_Month_Number,MATCH(LEFT(Football_Data[[#This Row],[Month]],3),LU_Months_of_Year,0))</f>
        <v>10</v>
      </c>
      <c r="I45" s="49">
        <v>0</v>
      </c>
    </row>
    <row r="46" spans="6:22" ht="15" x14ac:dyDescent="0.25">
      <c r="F46" s="20" t="s">
        <v>277</v>
      </c>
      <c r="G46" s="20" t="s">
        <v>299</v>
      </c>
      <c r="H46" s="5">
        <f>INDEX(LU_Football_Month_Number,MATCH(LEFT(Football_Data[[#This Row],[Month]],3),LU_Months_of_Year,0))</f>
        <v>7</v>
      </c>
      <c r="I46" s="49">
        <v>0</v>
      </c>
      <c r="K46" s="4" t="s">
        <v>306</v>
      </c>
    </row>
    <row r="47" spans="6:22" x14ac:dyDescent="0.2">
      <c r="F47" s="20" t="s">
        <v>275</v>
      </c>
      <c r="G47" s="20" t="s">
        <v>297</v>
      </c>
      <c r="H47" s="5">
        <f>INDEX(LU_Football_Month_Number,MATCH(LEFT(Football_Data[[#This Row],[Month]],3),LU_Months_of_Year,0))</f>
        <v>5</v>
      </c>
      <c r="I47" s="49">
        <v>1</v>
      </c>
    </row>
    <row r="48" spans="6:22" ht="12.75" x14ac:dyDescent="0.2">
      <c r="F48" s="20" t="s">
        <v>282</v>
      </c>
      <c r="G48" s="20" t="s">
        <v>301</v>
      </c>
      <c r="H48" s="5">
        <f>INDEX(LU_Football_Month_Number,MATCH(LEFT(Football_Data[[#This Row],[Month]],3),LU_Months_of_Year,0))</f>
        <v>9</v>
      </c>
      <c r="I48" s="49">
        <v>0</v>
      </c>
      <c r="L48" s="81"/>
      <c r="M48" s="13" t="s">
        <v>307</v>
      </c>
      <c r="N48" s="85" cm="1">
        <f t="array" ref="N48:P48">TRANSPOSE(_xlfn._xlws.SORT(_xlfn.UNIQUE(Football_Data[Pts Achieved]),,-1))</f>
        <v>3</v>
      </c>
      <c r="O48" s="82">
        <v>1</v>
      </c>
      <c r="P48" s="83">
        <v>0</v>
      </c>
      <c r="Q48" s="13" t="s">
        <v>308</v>
      </c>
    </row>
    <row r="49" spans="6:17" x14ac:dyDescent="0.2">
      <c r="F49" s="20" t="s">
        <v>283</v>
      </c>
      <c r="G49" s="20" t="s">
        <v>300</v>
      </c>
      <c r="H49" s="5">
        <f>INDEX(LU_Football_Month_Number,MATCH(LEFT(Football_Data[[#This Row],[Month]],3),LU_Months_of_Year,0))</f>
        <v>8</v>
      </c>
      <c r="I49" s="49">
        <v>0</v>
      </c>
      <c r="L49" s="84" t="str" cm="1">
        <f t="array" ref="L49:L72">_xlfn.SORTBY(_xlfn.ANCHORARRAY(L13),SUMIF(Football_Data[Football Club],_xlfn.ANCHORARRAY(L13),Football_Data[Pts Achieved]),-1)</f>
        <v>Derby County</v>
      </c>
      <c r="M49" s="90" cm="1">
        <f t="array" ref="M49:M72">COUNTIF(Football_Data[Football Club],_xlfn.ANCHORARRAY(L49))</f>
        <v>48</v>
      </c>
      <c r="N49" s="90" cm="1">
        <f t="array" ref="N49:P72">COUNTIFS(Football_Data[Football Club],_xlfn.ANCHORARRAY(L49),Football_Data[Pts Achieved],_xlfn.ANCHORARRAY(N48))</f>
        <v>33</v>
      </c>
      <c r="O49" s="87">
        <v>15</v>
      </c>
      <c r="P49" s="91">
        <v>0</v>
      </c>
      <c r="Q49" s="90" cm="1">
        <f t="array" ref="Q49:Q72">_xlfn._xlws.SORT(SUMIF(Football_Data[Football Club],_xlfn.ANCHORARRAY(L49),Football_Data[Pts Achieved]),,-1)</f>
        <v>114</v>
      </c>
    </row>
    <row r="50" spans="6:17" x14ac:dyDescent="0.2">
      <c r="F50" s="20" t="s">
        <v>280</v>
      </c>
      <c r="G50" s="20" t="s">
        <v>296</v>
      </c>
      <c r="H50" s="5">
        <f>INDEX(LU_Football_Month_Number,MATCH(LEFT(Football_Data[[#This Row],[Month]],3),LU_Months_of_Year,0))</f>
        <v>4</v>
      </c>
      <c r="I50" s="49">
        <v>0</v>
      </c>
      <c r="L50" s="77" t="str">
        <v>Brentford</v>
      </c>
      <c r="M50" s="88">
        <v>67</v>
      </c>
      <c r="N50" s="88">
        <v>22</v>
      </c>
      <c r="O50" s="86">
        <v>24</v>
      </c>
      <c r="P50" s="86">
        <v>21</v>
      </c>
      <c r="Q50" s="88">
        <v>90</v>
      </c>
    </row>
    <row r="51" spans="6:17" x14ac:dyDescent="0.2">
      <c r="F51" s="20" t="s">
        <v>269</v>
      </c>
      <c r="G51" s="20" t="s">
        <v>301</v>
      </c>
      <c r="H51" s="5">
        <f>INDEX(LU_Football_Month_Number,MATCH(LEFT(Football_Data[[#This Row],[Month]],3),LU_Months_of_Year,0))</f>
        <v>9</v>
      </c>
      <c r="I51" s="49">
        <v>0</v>
      </c>
      <c r="L51" s="77" t="str">
        <v>Norwich City</v>
      </c>
      <c r="M51" s="86">
        <v>56</v>
      </c>
      <c r="N51" s="86">
        <v>27</v>
      </c>
      <c r="O51" s="86">
        <v>8</v>
      </c>
      <c r="P51" s="86">
        <v>21</v>
      </c>
      <c r="Q51" s="86">
        <v>89</v>
      </c>
    </row>
    <row r="52" spans="6:17" x14ac:dyDescent="0.2">
      <c r="F52" s="20" t="s">
        <v>288</v>
      </c>
      <c r="G52" s="20" t="s">
        <v>294</v>
      </c>
      <c r="H52" s="5">
        <f>INDEX(LU_Football_Month_Number,MATCH(LEFT(Football_Data[[#This Row],[Month]],3),LU_Months_of_Year,0))</f>
        <v>2</v>
      </c>
      <c r="I52" s="49">
        <v>1</v>
      </c>
      <c r="L52" s="77" t="str">
        <v>Bristol City</v>
      </c>
      <c r="M52" s="86">
        <v>56</v>
      </c>
      <c r="N52" s="86">
        <v>21</v>
      </c>
      <c r="O52" s="86">
        <v>22</v>
      </c>
      <c r="P52" s="86">
        <v>13</v>
      </c>
      <c r="Q52" s="86">
        <v>85</v>
      </c>
    </row>
    <row r="53" spans="6:17" x14ac:dyDescent="0.2">
      <c r="F53" s="20" t="s">
        <v>273</v>
      </c>
      <c r="G53" s="20" t="s">
        <v>181</v>
      </c>
      <c r="H53" s="5">
        <f>INDEX(LU_Football_Month_Number,MATCH(LEFT(Football_Data[[#This Row],[Month]],3),LU_Months_of_Year,0))</f>
        <v>10</v>
      </c>
      <c r="I53" s="49">
        <v>1</v>
      </c>
      <c r="L53" s="77" t="str">
        <v>Ipswich Town</v>
      </c>
      <c r="M53" s="86">
        <v>68</v>
      </c>
      <c r="N53" s="86">
        <v>18</v>
      </c>
      <c r="O53" s="86">
        <v>30</v>
      </c>
      <c r="P53" s="86">
        <v>20</v>
      </c>
      <c r="Q53" s="86">
        <v>84</v>
      </c>
    </row>
    <row r="54" spans="6:17" x14ac:dyDescent="0.2">
      <c r="F54" s="20" t="s">
        <v>277</v>
      </c>
      <c r="G54" s="20" t="s">
        <v>300</v>
      </c>
      <c r="H54" s="5">
        <f>INDEX(LU_Football_Month_Number,MATCH(LEFT(Football_Data[[#This Row],[Month]],3),LU_Months_of_Year,0))</f>
        <v>8</v>
      </c>
      <c r="I54" s="49">
        <v>3</v>
      </c>
      <c r="L54" s="77" t="str">
        <v>Blackburn Rovers</v>
      </c>
      <c r="M54" s="86">
        <v>56</v>
      </c>
      <c r="N54" s="86">
        <v>22</v>
      </c>
      <c r="O54" s="86">
        <v>17</v>
      </c>
      <c r="P54" s="86">
        <v>17</v>
      </c>
      <c r="Q54" s="86">
        <v>83</v>
      </c>
    </row>
    <row r="55" spans="6:17" x14ac:dyDescent="0.2">
      <c r="F55" s="20" t="s">
        <v>289</v>
      </c>
      <c r="G55" s="20" t="s">
        <v>293</v>
      </c>
      <c r="H55" s="5">
        <f>INDEX(LU_Football_Month_Number,MATCH(LEFT(Football_Data[[#This Row],[Month]],3),LU_Months_of_Year,0))</f>
        <v>1</v>
      </c>
      <c r="I55" s="49">
        <v>0</v>
      </c>
      <c r="L55" s="77" t="str">
        <v>Sheffield Wednesday</v>
      </c>
      <c r="M55" s="86">
        <v>56</v>
      </c>
      <c r="N55" s="86">
        <v>19</v>
      </c>
      <c r="O55" s="86">
        <v>23</v>
      </c>
      <c r="P55" s="86">
        <v>14</v>
      </c>
      <c r="Q55" s="86">
        <v>80</v>
      </c>
    </row>
    <row r="56" spans="6:17" x14ac:dyDescent="0.2">
      <c r="F56" s="20" t="s">
        <v>291</v>
      </c>
      <c r="G56" s="20" t="s">
        <v>301</v>
      </c>
      <c r="H56" s="5">
        <f>INDEX(LU_Football_Month_Number,MATCH(LEFT(Football_Data[[#This Row],[Month]],3),LU_Months_of_Year,0))</f>
        <v>9</v>
      </c>
      <c r="I56" s="49">
        <v>1</v>
      </c>
      <c r="L56" s="77" t="str">
        <v>Millwall</v>
      </c>
      <c r="M56" s="86">
        <v>54</v>
      </c>
      <c r="N56" s="86">
        <v>22</v>
      </c>
      <c r="O56" s="86">
        <v>11</v>
      </c>
      <c r="P56" s="86">
        <v>21</v>
      </c>
      <c r="Q56" s="86">
        <v>77</v>
      </c>
    </row>
    <row r="57" spans="6:17" x14ac:dyDescent="0.2">
      <c r="F57" s="20" t="s">
        <v>278</v>
      </c>
      <c r="G57" s="20" t="s">
        <v>299</v>
      </c>
      <c r="H57" s="5">
        <f>INDEX(LU_Football_Month_Number,MATCH(LEFT(Football_Data[[#This Row],[Month]],3),LU_Months_of_Year,0))</f>
        <v>7</v>
      </c>
      <c r="I57" s="49">
        <v>3</v>
      </c>
      <c r="L57" s="77" t="str">
        <v>Reading</v>
      </c>
      <c r="M57" s="86">
        <v>49</v>
      </c>
      <c r="N57" s="86">
        <v>21</v>
      </c>
      <c r="O57" s="86">
        <v>12</v>
      </c>
      <c r="P57" s="86">
        <v>16</v>
      </c>
      <c r="Q57" s="86">
        <v>75</v>
      </c>
    </row>
    <row r="58" spans="6:17" x14ac:dyDescent="0.2">
      <c r="F58" s="20" t="s">
        <v>278</v>
      </c>
      <c r="G58" s="20" t="s">
        <v>298</v>
      </c>
      <c r="H58" s="5">
        <f>INDEX(LU_Football_Month_Number,MATCH(LEFT(Football_Data[[#This Row],[Month]],3),LU_Months_of_Year,0))</f>
        <v>6</v>
      </c>
      <c r="I58" s="49">
        <v>0</v>
      </c>
      <c r="L58" s="77" t="str">
        <v>Preston North End</v>
      </c>
      <c r="M58" s="86">
        <v>57</v>
      </c>
      <c r="N58" s="86">
        <v>18</v>
      </c>
      <c r="O58" s="86">
        <v>19</v>
      </c>
      <c r="P58" s="86">
        <v>20</v>
      </c>
      <c r="Q58" s="86">
        <v>73</v>
      </c>
    </row>
    <row r="59" spans="6:17" x14ac:dyDescent="0.2">
      <c r="F59" s="20" t="s">
        <v>292</v>
      </c>
      <c r="G59" s="20" t="s">
        <v>300</v>
      </c>
      <c r="H59" s="5">
        <f>INDEX(LU_Football_Month_Number,MATCH(LEFT(Football_Data[[#This Row],[Month]],3),LU_Months_of_Year,0))</f>
        <v>8</v>
      </c>
      <c r="I59" s="49">
        <v>3</v>
      </c>
      <c r="L59" s="77" t="str">
        <v>Stoke City</v>
      </c>
      <c r="M59" s="86">
        <v>52</v>
      </c>
      <c r="N59" s="86">
        <v>19</v>
      </c>
      <c r="O59" s="86">
        <v>13</v>
      </c>
      <c r="P59" s="86">
        <v>20</v>
      </c>
      <c r="Q59" s="86">
        <v>70</v>
      </c>
    </row>
    <row r="60" spans="6:17" x14ac:dyDescent="0.2">
      <c r="F60" s="20" t="s">
        <v>291</v>
      </c>
      <c r="G60" s="20" t="s">
        <v>298</v>
      </c>
      <c r="H60" s="5">
        <f>INDEX(LU_Football_Month_Number,MATCH(LEFT(Football_Data[[#This Row],[Month]],3),LU_Months_of_Year,0))</f>
        <v>6</v>
      </c>
      <c r="I60" s="49">
        <v>0</v>
      </c>
      <c r="L60" s="77" t="str">
        <v>Queens Park Rangers</v>
      </c>
      <c r="M60" s="86">
        <v>40</v>
      </c>
      <c r="N60" s="86">
        <v>18</v>
      </c>
      <c r="O60" s="86">
        <v>14</v>
      </c>
      <c r="P60" s="86">
        <v>8</v>
      </c>
      <c r="Q60" s="86">
        <v>68</v>
      </c>
    </row>
    <row r="61" spans="6:17" x14ac:dyDescent="0.2">
      <c r="F61" s="20" t="s">
        <v>272</v>
      </c>
      <c r="G61" s="20" t="s">
        <v>293</v>
      </c>
      <c r="H61" s="5">
        <f>INDEX(LU_Football_Month_Number,MATCH(LEFT(Football_Data[[#This Row],[Month]],3),LU_Months_of_Year,0))</f>
        <v>1</v>
      </c>
      <c r="I61" s="49">
        <v>1</v>
      </c>
      <c r="L61" s="77" t="str">
        <v>Middlesbrough</v>
      </c>
      <c r="M61" s="86">
        <v>47</v>
      </c>
      <c r="N61" s="86">
        <v>17</v>
      </c>
      <c r="O61" s="86">
        <v>15</v>
      </c>
      <c r="P61" s="86">
        <v>15</v>
      </c>
      <c r="Q61" s="86">
        <v>66</v>
      </c>
    </row>
    <row r="62" spans="6:17" x14ac:dyDescent="0.2">
      <c r="F62" s="20" t="s">
        <v>289</v>
      </c>
      <c r="G62" s="20" t="s">
        <v>296</v>
      </c>
      <c r="H62" s="5">
        <f>INDEX(LU_Football_Month_Number,MATCH(LEFT(Football_Data[[#This Row],[Month]],3),LU_Months_of_Year,0))</f>
        <v>4</v>
      </c>
      <c r="I62" s="49">
        <v>1</v>
      </c>
      <c r="L62" s="77" t="str">
        <v>Wigan Athletic</v>
      </c>
      <c r="M62" s="86">
        <v>50</v>
      </c>
      <c r="N62" s="86">
        <v>16</v>
      </c>
      <c r="O62" s="86">
        <v>16</v>
      </c>
      <c r="P62" s="86">
        <v>18</v>
      </c>
      <c r="Q62" s="86">
        <v>64</v>
      </c>
    </row>
    <row r="63" spans="6:17" x14ac:dyDescent="0.2">
      <c r="F63" s="20" t="s">
        <v>275</v>
      </c>
      <c r="G63" s="20" t="s">
        <v>293</v>
      </c>
      <c r="H63" s="5">
        <f>INDEX(LU_Football_Month_Number,MATCH(LEFT(Football_Data[[#This Row],[Month]],3),LU_Months_of_Year,0))</f>
        <v>1</v>
      </c>
      <c r="I63" s="49">
        <v>1</v>
      </c>
      <c r="L63" s="77" t="str">
        <v>Birmingham City</v>
      </c>
      <c r="M63" s="86">
        <v>52</v>
      </c>
      <c r="N63" s="86">
        <v>16</v>
      </c>
      <c r="O63" s="86">
        <v>15</v>
      </c>
      <c r="P63" s="86">
        <v>21</v>
      </c>
      <c r="Q63" s="86">
        <v>63</v>
      </c>
    </row>
    <row r="64" spans="6:17" x14ac:dyDescent="0.2">
      <c r="F64" s="20" t="s">
        <v>285</v>
      </c>
      <c r="G64" s="20" t="s">
        <v>181</v>
      </c>
      <c r="H64" s="5">
        <f>INDEX(LU_Football_Month_Number,MATCH(LEFT(Football_Data[[#This Row],[Month]],3),LU_Months_of_Year,0))</f>
        <v>10</v>
      </c>
      <c r="I64" s="49">
        <v>0</v>
      </c>
      <c r="L64" s="77" t="str">
        <v>Rotherham United</v>
      </c>
      <c r="M64" s="86">
        <v>49</v>
      </c>
      <c r="N64" s="86">
        <v>14</v>
      </c>
      <c r="O64" s="86">
        <v>20</v>
      </c>
      <c r="P64" s="86">
        <v>15</v>
      </c>
      <c r="Q64" s="86">
        <v>62</v>
      </c>
    </row>
    <row r="65" spans="6:17" x14ac:dyDescent="0.2">
      <c r="F65" s="20" t="s">
        <v>270</v>
      </c>
      <c r="G65" s="20" t="s">
        <v>300</v>
      </c>
      <c r="H65" s="5">
        <f>INDEX(LU_Football_Month_Number,MATCH(LEFT(Football_Data[[#This Row],[Month]],3),LU_Months_of_Year,0))</f>
        <v>8</v>
      </c>
      <c r="I65" s="49">
        <v>0</v>
      </c>
      <c r="L65" s="77" t="str">
        <v>West Bromwich Albion</v>
      </c>
      <c r="M65" s="86">
        <v>44</v>
      </c>
      <c r="N65" s="86">
        <v>17</v>
      </c>
      <c r="O65" s="86">
        <v>10</v>
      </c>
      <c r="P65" s="86">
        <v>17</v>
      </c>
      <c r="Q65" s="86">
        <v>61</v>
      </c>
    </row>
    <row r="66" spans="6:17" x14ac:dyDescent="0.2">
      <c r="F66" s="20" t="s">
        <v>273</v>
      </c>
      <c r="G66" s="20" t="s">
        <v>295</v>
      </c>
      <c r="H66" s="5">
        <f>INDEX(LU_Football_Month_Number,MATCH(LEFT(Football_Data[[#This Row],[Month]],3),LU_Months_of_Year,0))</f>
        <v>3</v>
      </c>
      <c r="I66" s="49">
        <v>1</v>
      </c>
      <c r="L66" s="77" t="str">
        <v>Nottingham Forest</v>
      </c>
      <c r="M66" s="86">
        <v>54</v>
      </c>
      <c r="N66" s="86">
        <v>14</v>
      </c>
      <c r="O66" s="86">
        <v>18</v>
      </c>
      <c r="P66" s="86">
        <v>22</v>
      </c>
      <c r="Q66" s="86">
        <v>60</v>
      </c>
    </row>
    <row r="67" spans="6:17" x14ac:dyDescent="0.2">
      <c r="F67" s="20" t="s">
        <v>277</v>
      </c>
      <c r="G67" s="20" t="s">
        <v>297</v>
      </c>
      <c r="H67" s="5">
        <f>INDEX(LU_Football_Month_Number,MATCH(LEFT(Football_Data[[#This Row],[Month]],3),LU_Months_of_Year,0))</f>
        <v>5</v>
      </c>
      <c r="I67" s="49">
        <v>0</v>
      </c>
      <c r="L67" s="77" t="str">
        <v>Aston Villa</v>
      </c>
      <c r="M67" s="86">
        <v>41</v>
      </c>
      <c r="N67" s="86">
        <v>15</v>
      </c>
      <c r="O67" s="86">
        <v>11</v>
      </c>
      <c r="P67" s="86">
        <v>15</v>
      </c>
      <c r="Q67" s="86">
        <v>56</v>
      </c>
    </row>
    <row r="68" spans="6:17" x14ac:dyDescent="0.2">
      <c r="F68" s="20" t="s">
        <v>272</v>
      </c>
      <c r="G68" s="20" t="s">
        <v>299</v>
      </c>
      <c r="H68" s="5">
        <f>INDEX(LU_Football_Month_Number,MATCH(LEFT(Football_Data[[#This Row],[Month]],3),LU_Months_of_Year,0))</f>
        <v>7</v>
      </c>
      <c r="I68" s="49">
        <v>0</v>
      </c>
      <c r="L68" s="77" t="str">
        <v>Swansea City</v>
      </c>
      <c r="M68" s="86">
        <v>44</v>
      </c>
      <c r="N68" s="86">
        <v>15</v>
      </c>
      <c r="O68" s="86">
        <v>9</v>
      </c>
      <c r="P68" s="86">
        <v>20</v>
      </c>
      <c r="Q68" s="86">
        <v>54</v>
      </c>
    </row>
    <row r="69" spans="6:17" x14ac:dyDescent="0.2">
      <c r="F69" s="20" t="s">
        <v>279</v>
      </c>
      <c r="G69" s="20" t="s">
        <v>295</v>
      </c>
      <c r="H69" s="5">
        <f>INDEX(LU_Football_Month_Number,MATCH(LEFT(Football_Data[[#This Row],[Month]],3),LU_Months_of_Year,0))</f>
        <v>3</v>
      </c>
      <c r="I69" s="49">
        <v>0</v>
      </c>
      <c r="L69" s="77" t="str">
        <v>Hull City</v>
      </c>
      <c r="M69" s="86">
        <v>39</v>
      </c>
      <c r="N69" s="86">
        <v>13</v>
      </c>
      <c r="O69" s="86">
        <v>11</v>
      </c>
      <c r="P69" s="86">
        <v>15</v>
      </c>
      <c r="Q69" s="86">
        <v>50</v>
      </c>
    </row>
    <row r="70" spans="6:17" x14ac:dyDescent="0.2">
      <c r="F70" s="20" t="s">
        <v>277</v>
      </c>
      <c r="G70" s="20" t="s">
        <v>294</v>
      </c>
      <c r="H70" s="5">
        <f>INDEX(LU_Football_Month_Number,MATCH(LEFT(Football_Data[[#This Row],[Month]],3),LU_Months_of_Year,0))</f>
        <v>2</v>
      </c>
      <c r="I70" s="49">
        <v>0</v>
      </c>
      <c r="L70" s="77" t="str">
        <v>Bolton Wanderers</v>
      </c>
      <c r="M70" s="86">
        <v>37</v>
      </c>
      <c r="N70" s="86">
        <v>12</v>
      </c>
      <c r="O70" s="86">
        <v>11</v>
      </c>
      <c r="P70" s="86">
        <v>14</v>
      </c>
      <c r="Q70" s="86">
        <v>47</v>
      </c>
    </row>
    <row r="71" spans="6:17" x14ac:dyDescent="0.2">
      <c r="F71" s="20" t="s">
        <v>285</v>
      </c>
      <c r="G71" s="20" t="s">
        <v>294</v>
      </c>
      <c r="H71" s="5">
        <f>INDEX(LU_Football_Month_Number,MATCH(LEFT(Football_Data[[#This Row],[Month]],3),LU_Months_of_Year,0))</f>
        <v>2</v>
      </c>
      <c r="I71" s="49">
        <v>1</v>
      </c>
      <c r="L71" s="77" t="str">
        <v>Leeds United</v>
      </c>
      <c r="M71" s="86">
        <v>43</v>
      </c>
      <c r="N71" s="86">
        <v>8</v>
      </c>
      <c r="O71" s="86">
        <v>18</v>
      </c>
      <c r="P71" s="86">
        <v>17</v>
      </c>
      <c r="Q71" s="86">
        <v>42</v>
      </c>
    </row>
    <row r="72" spans="6:17" x14ac:dyDescent="0.2">
      <c r="F72" s="20" t="s">
        <v>269</v>
      </c>
      <c r="G72" s="20" t="s">
        <v>294</v>
      </c>
      <c r="H72" s="5">
        <f>INDEX(LU_Football_Month_Number,MATCH(LEFT(Football_Data[[#This Row],[Month]],3),LU_Months_of_Year,0))</f>
        <v>2</v>
      </c>
      <c r="I72" s="49">
        <v>0</v>
      </c>
      <c r="L72" s="77" t="str">
        <v>Sheffield United</v>
      </c>
      <c r="M72" s="86">
        <v>41</v>
      </c>
      <c r="N72" s="86">
        <v>10</v>
      </c>
      <c r="O72" s="86">
        <v>10</v>
      </c>
      <c r="P72" s="86">
        <v>21</v>
      </c>
      <c r="Q72" s="86">
        <v>40</v>
      </c>
    </row>
    <row r="73" spans="6:17" x14ac:dyDescent="0.2">
      <c r="F73" s="20" t="s">
        <v>280</v>
      </c>
      <c r="G73" s="20" t="s">
        <v>296</v>
      </c>
      <c r="H73" s="5">
        <f>INDEX(LU_Football_Month_Number,MATCH(LEFT(Football_Data[[#This Row],[Month]],3),LU_Months_of_Year,0))</f>
        <v>4</v>
      </c>
      <c r="I73" s="49">
        <v>0</v>
      </c>
    </row>
    <row r="74" spans="6:17" x14ac:dyDescent="0.2">
      <c r="F74" s="20" t="s">
        <v>292</v>
      </c>
      <c r="G74" s="20" t="s">
        <v>297</v>
      </c>
      <c r="H74" s="5">
        <f>INDEX(LU_Football_Month_Number,MATCH(LEFT(Football_Data[[#This Row],[Month]],3),LU_Months_of_Year,0))</f>
        <v>5</v>
      </c>
      <c r="I74" s="49">
        <v>3</v>
      </c>
    </row>
    <row r="75" spans="6:17" x14ac:dyDescent="0.2">
      <c r="F75" s="20" t="s">
        <v>269</v>
      </c>
      <c r="G75" s="20" t="s">
        <v>297</v>
      </c>
      <c r="H75" s="5">
        <f>INDEX(LU_Football_Month_Number,MATCH(LEFT(Football_Data[[#This Row],[Month]],3),LU_Months_of_Year,0))</f>
        <v>5</v>
      </c>
      <c r="I75" s="49">
        <v>1</v>
      </c>
    </row>
    <row r="76" spans="6:17" x14ac:dyDescent="0.2">
      <c r="F76" s="20" t="s">
        <v>292</v>
      </c>
      <c r="G76" s="20" t="s">
        <v>298</v>
      </c>
      <c r="H76" s="5">
        <f>INDEX(LU_Football_Month_Number,MATCH(LEFT(Football_Data[[#This Row],[Month]],3),LU_Months_of_Year,0))</f>
        <v>6</v>
      </c>
      <c r="I76" s="49">
        <v>1</v>
      </c>
    </row>
    <row r="77" spans="6:17" x14ac:dyDescent="0.2">
      <c r="F77" s="20" t="s">
        <v>288</v>
      </c>
      <c r="G77" s="20" t="s">
        <v>293</v>
      </c>
      <c r="H77" s="5">
        <f>INDEX(LU_Football_Month_Number,MATCH(LEFT(Football_Data[[#This Row],[Month]],3),LU_Months_of_Year,0))</f>
        <v>1</v>
      </c>
      <c r="I77" s="49">
        <v>0</v>
      </c>
    </row>
    <row r="78" spans="6:17" x14ac:dyDescent="0.2">
      <c r="F78" s="20" t="s">
        <v>275</v>
      </c>
      <c r="G78" s="20" t="s">
        <v>300</v>
      </c>
      <c r="H78" s="5">
        <f>INDEX(LU_Football_Month_Number,MATCH(LEFT(Football_Data[[#This Row],[Month]],3),LU_Months_of_Year,0))</f>
        <v>8</v>
      </c>
      <c r="I78" s="49">
        <v>3</v>
      </c>
    </row>
    <row r="79" spans="6:17" x14ac:dyDescent="0.2">
      <c r="F79" s="20" t="s">
        <v>276</v>
      </c>
      <c r="G79" s="20" t="s">
        <v>299</v>
      </c>
      <c r="H79" s="5">
        <f>INDEX(LU_Football_Month_Number,MATCH(LEFT(Football_Data[[#This Row],[Month]],3),LU_Months_of_Year,0))</f>
        <v>7</v>
      </c>
      <c r="I79" s="49">
        <v>3</v>
      </c>
    </row>
    <row r="80" spans="6:17" x14ac:dyDescent="0.2">
      <c r="F80" s="20" t="s">
        <v>289</v>
      </c>
      <c r="G80" s="20" t="s">
        <v>298</v>
      </c>
      <c r="H80" s="5">
        <f>INDEX(LU_Football_Month_Number,MATCH(LEFT(Football_Data[[#This Row],[Month]],3),LU_Months_of_Year,0))</f>
        <v>6</v>
      </c>
      <c r="I80" s="49">
        <v>3</v>
      </c>
    </row>
    <row r="81" spans="6:9" x14ac:dyDescent="0.2">
      <c r="F81" s="20" t="s">
        <v>273</v>
      </c>
      <c r="G81" s="20" t="s">
        <v>295</v>
      </c>
      <c r="H81" s="5">
        <f>INDEX(LU_Football_Month_Number,MATCH(LEFT(Football_Data[[#This Row],[Month]],3),LU_Months_of_Year,0))</f>
        <v>3</v>
      </c>
      <c r="I81" s="49">
        <v>3</v>
      </c>
    </row>
    <row r="82" spans="6:9" x14ac:dyDescent="0.2">
      <c r="F82" s="20" t="s">
        <v>279</v>
      </c>
      <c r="G82" s="20" t="s">
        <v>294</v>
      </c>
      <c r="H82" s="5">
        <f>INDEX(LU_Football_Month_Number,MATCH(LEFT(Football_Data[[#This Row],[Month]],3),LU_Months_of_Year,0))</f>
        <v>2</v>
      </c>
      <c r="I82" s="49">
        <v>3</v>
      </c>
    </row>
    <row r="83" spans="6:9" x14ac:dyDescent="0.2">
      <c r="F83" s="20" t="s">
        <v>290</v>
      </c>
      <c r="G83" s="20" t="s">
        <v>295</v>
      </c>
      <c r="H83" s="5">
        <f>INDEX(LU_Football_Month_Number,MATCH(LEFT(Football_Data[[#This Row],[Month]],3),LU_Months_of_Year,0))</f>
        <v>3</v>
      </c>
      <c r="I83" s="49">
        <v>3</v>
      </c>
    </row>
    <row r="84" spans="6:9" x14ac:dyDescent="0.2">
      <c r="F84" s="20" t="s">
        <v>283</v>
      </c>
      <c r="G84" s="20" t="s">
        <v>301</v>
      </c>
      <c r="H84" s="5">
        <f>INDEX(LU_Football_Month_Number,MATCH(LEFT(Football_Data[[#This Row],[Month]],3),LU_Months_of_Year,0))</f>
        <v>9</v>
      </c>
      <c r="I84" s="49">
        <v>1</v>
      </c>
    </row>
    <row r="85" spans="6:9" x14ac:dyDescent="0.2">
      <c r="F85" s="20" t="s">
        <v>291</v>
      </c>
      <c r="G85" s="20" t="s">
        <v>296</v>
      </c>
      <c r="H85" s="5">
        <f>INDEX(LU_Football_Month_Number,MATCH(LEFT(Football_Data[[#This Row],[Month]],3),LU_Months_of_Year,0))</f>
        <v>4</v>
      </c>
      <c r="I85" s="49">
        <v>1</v>
      </c>
    </row>
    <row r="86" spans="6:9" x14ac:dyDescent="0.2">
      <c r="F86" s="20" t="s">
        <v>282</v>
      </c>
      <c r="G86" s="20" t="s">
        <v>294</v>
      </c>
      <c r="H86" s="5">
        <f>INDEX(LU_Football_Month_Number,MATCH(LEFT(Football_Data[[#This Row],[Month]],3),LU_Months_of_Year,0))</f>
        <v>2</v>
      </c>
      <c r="I86" s="49">
        <v>0</v>
      </c>
    </row>
    <row r="87" spans="6:9" x14ac:dyDescent="0.2">
      <c r="F87" s="20" t="s">
        <v>277</v>
      </c>
      <c r="G87" s="20" t="s">
        <v>298</v>
      </c>
      <c r="H87" s="5">
        <f>INDEX(LU_Football_Month_Number,MATCH(LEFT(Football_Data[[#This Row],[Month]],3),LU_Months_of_Year,0))</f>
        <v>6</v>
      </c>
      <c r="I87" s="49">
        <v>1</v>
      </c>
    </row>
    <row r="88" spans="6:9" x14ac:dyDescent="0.2">
      <c r="F88" s="20" t="s">
        <v>273</v>
      </c>
      <c r="G88" s="20" t="s">
        <v>293</v>
      </c>
      <c r="H88" s="5">
        <f>INDEX(LU_Football_Month_Number,MATCH(LEFT(Football_Data[[#This Row],[Month]],3),LU_Months_of_Year,0))</f>
        <v>1</v>
      </c>
      <c r="I88" s="49">
        <v>3</v>
      </c>
    </row>
    <row r="89" spans="6:9" x14ac:dyDescent="0.2">
      <c r="F89" s="20" t="s">
        <v>271</v>
      </c>
      <c r="G89" s="20" t="s">
        <v>298</v>
      </c>
      <c r="H89" s="5">
        <f>INDEX(LU_Football_Month_Number,MATCH(LEFT(Football_Data[[#This Row],[Month]],3),LU_Months_of_Year,0))</f>
        <v>6</v>
      </c>
      <c r="I89" s="49">
        <v>1</v>
      </c>
    </row>
    <row r="90" spans="6:9" x14ac:dyDescent="0.2">
      <c r="F90" s="20" t="s">
        <v>289</v>
      </c>
      <c r="G90" s="20" t="s">
        <v>295</v>
      </c>
      <c r="H90" s="5">
        <f>INDEX(LU_Football_Month_Number,MATCH(LEFT(Football_Data[[#This Row],[Month]],3),LU_Months_of_Year,0))</f>
        <v>3</v>
      </c>
      <c r="I90" s="49">
        <v>3</v>
      </c>
    </row>
    <row r="91" spans="6:9" x14ac:dyDescent="0.2">
      <c r="F91" s="20" t="s">
        <v>273</v>
      </c>
      <c r="G91" s="20" t="s">
        <v>296</v>
      </c>
      <c r="H91" s="5">
        <f>INDEX(LU_Football_Month_Number,MATCH(LEFT(Football_Data[[#This Row],[Month]],3),LU_Months_of_Year,0))</f>
        <v>4</v>
      </c>
      <c r="I91" s="49">
        <v>1</v>
      </c>
    </row>
    <row r="92" spans="6:9" x14ac:dyDescent="0.2">
      <c r="F92" s="20" t="s">
        <v>273</v>
      </c>
      <c r="G92" s="20" t="s">
        <v>299</v>
      </c>
      <c r="H92" s="5">
        <f>INDEX(LU_Football_Month_Number,MATCH(LEFT(Football_Data[[#This Row],[Month]],3),LU_Months_of_Year,0))</f>
        <v>7</v>
      </c>
      <c r="I92" s="49">
        <v>1</v>
      </c>
    </row>
    <row r="93" spans="6:9" x14ac:dyDescent="0.2">
      <c r="F93" s="20" t="s">
        <v>284</v>
      </c>
      <c r="G93" s="20" t="s">
        <v>181</v>
      </c>
      <c r="H93" s="5">
        <f>INDEX(LU_Football_Month_Number,MATCH(LEFT(Football_Data[[#This Row],[Month]],3),LU_Months_of_Year,0))</f>
        <v>10</v>
      </c>
      <c r="I93" s="49">
        <v>3</v>
      </c>
    </row>
    <row r="94" spans="6:9" x14ac:dyDescent="0.2">
      <c r="F94" s="20" t="s">
        <v>277</v>
      </c>
      <c r="G94" s="20" t="s">
        <v>300</v>
      </c>
      <c r="H94" s="5">
        <f>INDEX(LU_Football_Month_Number,MATCH(LEFT(Football_Data[[#This Row],[Month]],3),LU_Months_of_Year,0))</f>
        <v>8</v>
      </c>
      <c r="I94" s="49">
        <v>3</v>
      </c>
    </row>
    <row r="95" spans="6:9" x14ac:dyDescent="0.2">
      <c r="F95" s="20" t="s">
        <v>280</v>
      </c>
      <c r="G95" s="20" t="s">
        <v>297</v>
      </c>
      <c r="H95" s="5">
        <f>INDEX(LU_Football_Month_Number,MATCH(LEFT(Football_Data[[#This Row],[Month]],3),LU_Months_of_Year,0))</f>
        <v>5</v>
      </c>
      <c r="I95" s="49">
        <v>1</v>
      </c>
    </row>
    <row r="96" spans="6:9" x14ac:dyDescent="0.2">
      <c r="F96" s="20" t="s">
        <v>272</v>
      </c>
      <c r="G96" s="20" t="s">
        <v>296</v>
      </c>
      <c r="H96" s="5">
        <f>INDEX(LU_Football_Month_Number,MATCH(LEFT(Football_Data[[#This Row],[Month]],3),LU_Months_of_Year,0))</f>
        <v>4</v>
      </c>
      <c r="I96" s="49">
        <v>3</v>
      </c>
    </row>
    <row r="97" spans="6:9" x14ac:dyDescent="0.2">
      <c r="F97" s="20" t="s">
        <v>279</v>
      </c>
      <c r="G97" s="20" t="s">
        <v>295</v>
      </c>
      <c r="H97" s="5">
        <f>INDEX(LU_Football_Month_Number,MATCH(LEFT(Football_Data[[#This Row],[Month]],3),LU_Months_of_Year,0))</f>
        <v>3</v>
      </c>
      <c r="I97" s="49">
        <v>3</v>
      </c>
    </row>
    <row r="98" spans="6:9" x14ac:dyDescent="0.2">
      <c r="F98" s="20" t="s">
        <v>280</v>
      </c>
      <c r="G98" s="20" t="s">
        <v>300</v>
      </c>
      <c r="H98" s="5">
        <f>INDEX(LU_Football_Month_Number,MATCH(LEFT(Football_Data[[#This Row],[Month]],3),LU_Months_of_Year,0))</f>
        <v>8</v>
      </c>
      <c r="I98" s="49">
        <v>0</v>
      </c>
    </row>
    <row r="99" spans="6:9" x14ac:dyDescent="0.2">
      <c r="F99" s="20" t="s">
        <v>292</v>
      </c>
      <c r="G99" s="20" t="s">
        <v>301</v>
      </c>
      <c r="H99" s="5">
        <f>INDEX(LU_Football_Month_Number,MATCH(LEFT(Football_Data[[#This Row],[Month]],3),LU_Months_of_Year,0))</f>
        <v>9</v>
      </c>
      <c r="I99" s="49">
        <v>0</v>
      </c>
    </row>
    <row r="100" spans="6:9" x14ac:dyDescent="0.2">
      <c r="F100" s="20" t="s">
        <v>290</v>
      </c>
      <c r="G100" s="20" t="s">
        <v>295</v>
      </c>
      <c r="H100" s="5">
        <f>INDEX(LU_Football_Month_Number,MATCH(LEFT(Football_Data[[#This Row],[Month]],3),LU_Months_of_Year,0))</f>
        <v>3</v>
      </c>
      <c r="I100" s="49">
        <v>0</v>
      </c>
    </row>
    <row r="101" spans="6:9" x14ac:dyDescent="0.2">
      <c r="F101" s="20" t="s">
        <v>276</v>
      </c>
      <c r="G101" s="20" t="s">
        <v>296</v>
      </c>
      <c r="H101" s="5">
        <f>INDEX(LU_Football_Month_Number,MATCH(LEFT(Football_Data[[#This Row],[Month]],3),LU_Months_of_Year,0))</f>
        <v>4</v>
      </c>
      <c r="I101" s="49">
        <v>3</v>
      </c>
    </row>
    <row r="102" spans="6:9" x14ac:dyDescent="0.2">
      <c r="F102" s="20" t="s">
        <v>272</v>
      </c>
      <c r="G102" s="20" t="s">
        <v>299</v>
      </c>
      <c r="H102" s="5">
        <f>INDEX(LU_Football_Month_Number,MATCH(LEFT(Football_Data[[#This Row],[Month]],3),LU_Months_of_Year,0))</f>
        <v>7</v>
      </c>
      <c r="I102" s="49">
        <v>1</v>
      </c>
    </row>
    <row r="103" spans="6:9" x14ac:dyDescent="0.2">
      <c r="F103" s="20" t="s">
        <v>286</v>
      </c>
      <c r="G103" s="20" t="s">
        <v>297</v>
      </c>
      <c r="H103" s="5">
        <f>INDEX(LU_Football_Month_Number,MATCH(LEFT(Football_Data[[#This Row],[Month]],3),LU_Months_of_Year,0))</f>
        <v>5</v>
      </c>
      <c r="I103" s="49">
        <v>3</v>
      </c>
    </row>
    <row r="104" spans="6:9" x14ac:dyDescent="0.2">
      <c r="F104" s="20" t="s">
        <v>282</v>
      </c>
      <c r="G104" s="20" t="s">
        <v>299</v>
      </c>
      <c r="H104" s="5">
        <f>INDEX(LU_Football_Month_Number,MATCH(LEFT(Football_Data[[#This Row],[Month]],3),LU_Months_of_Year,0))</f>
        <v>7</v>
      </c>
      <c r="I104" s="49">
        <v>0</v>
      </c>
    </row>
    <row r="105" spans="6:9" x14ac:dyDescent="0.2">
      <c r="F105" s="20" t="s">
        <v>284</v>
      </c>
      <c r="G105" s="20" t="s">
        <v>294</v>
      </c>
      <c r="H105" s="5">
        <f>INDEX(LU_Football_Month_Number,MATCH(LEFT(Football_Data[[#This Row],[Month]],3),LU_Months_of_Year,0))</f>
        <v>2</v>
      </c>
      <c r="I105" s="49">
        <v>3</v>
      </c>
    </row>
    <row r="106" spans="6:9" x14ac:dyDescent="0.2">
      <c r="F106" s="20" t="s">
        <v>280</v>
      </c>
      <c r="G106" s="20" t="s">
        <v>300</v>
      </c>
      <c r="H106" s="5">
        <f>INDEX(LU_Football_Month_Number,MATCH(LEFT(Football_Data[[#This Row],[Month]],3),LU_Months_of_Year,0))</f>
        <v>8</v>
      </c>
      <c r="I106" s="49">
        <v>1</v>
      </c>
    </row>
    <row r="107" spans="6:9" x14ac:dyDescent="0.2">
      <c r="F107" s="20" t="s">
        <v>286</v>
      </c>
      <c r="G107" s="20" t="s">
        <v>295</v>
      </c>
      <c r="H107" s="5">
        <f>INDEX(LU_Football_Month_Number,MATCH(LEFT(Football_Data[[#This Row],[Month]],3),LU_Months_of_Year,0))</f>
        <v>3</v>
      </c>
      <c r="I107" s="49">
        <v>3</v>
      </c>
    </row>
    <row r="108" spans="6:9" x14ac:dyDescent="0.2">
      <c r="F108" s="20" t="s">
        <v>280</v>
      </c>
      <c r="G108" s="20" t="s">
        <v>299</v>
      </c>
      <c r="H108" s="5">
        <f>INDEX(LU_Football_Month_Number,MATCH(LEFT(Football_Data[[#This Row],[Month]],3),LU_Months_of_Year,0))</f>
        <v>7</v>
      </c>
      <c r="I108" s="49">
        <v>3</v>
      </c>
    </row>
    <row r="109" spans="6:9" x14ac:dyDescent="0.2">
      <c r="F109" s="20" t="s">
        <v>270</v>
      </c>
      <c r="G109" s="20" t="s">
        <v>298</v>
      </c>
      <c r="H109" s="5">
        <f>INDEX(LU_Football_Month_Number,MATCH(LEFT(Football_Data[[#This Row],[Month]],3),LU_Months_of_Year,0))</f>
        <v>6</v>
      </c>
      <c r="I109" s="49">
        <v>0</v>
      </c>
    </row>
    <row r="110" spans="6:9" x14ac:dyDescent="0.2">
      <c r="F110" s="20" t="s">
        <v>272</v>
      </c>
      <c r="G110" s="20" t="s">
        <v>295</v>
      </c>
      <c r="H110" s="5">
        <f>INDEX(LU_Football_Month_Number,MATCH(LEFT(Football_Data[[#This Row],[Month]],3),LU_Months_of_Year,0))</f>
        <v>3</v>
      </c>
      <c r="I110" s="49">
        <v>0</v>
      </c>
    </row>
    <row r="111" spans="6:9" x14ac:dyDescent="0.2">
      <c r="F111" s="20" t="s">
        <v>286</v>
      </c>
      <c r="G111" s="20" t="s">
        <v>300</v>
      </c>
      <c r="H111" s="5">
        <f>INDEX(LU_Football_Month_Number,MATCH(LEFT(Football_Data[[#This Row],[Month]],3),LU_Months_of_Year,0))</f>
        <v>8</v>
      </c>
      <c r="I111" s="49">
        <v>3</v>
      </c>
    </row>
    <row r="112" spans="6:9" x14ac:dyDescent="0.2">
      <c r="F112" s="20" t="s">
        <v>272</v>
      </c>
      <c r="G112" s="20" t="s">
        <v>294</v>
      </c>
      <c r="H112" s="5">
        <f>INDEX(LU_Football_Month_Number,MATCH(LEFT(Football_Data[[#This Row],[Month]],3),LU_Months_of_Year,0))</f>
        <v>2</v>
      </c>
      <c r="I112" s="49">
        <v>1</v>
      </c>
    </row>
    <row r="113" spans="6:9" x14ac:dyDescent="0.2">
      <c r="F113" s="20" t="s">
        <v>290</v>
      </c>
      <c r="G113" s="20" t="s">
        <v>298</v>
      </c>
      <c r="H113" s="5">
        <f>INDEX(LU_Football_Month_Number,MATCH(LEFT(Football_Data[[#This Row],[Month]],3),LU_Months_of_Year,0))</f>
        <v>6</v>
      </c>
      <c r="I113" s="49">
        <v>3</v>
      </c>
    </row>
    <row r="114" spans="6:9" x14ac:dyDescent="0.2">
      <c r="F114" s="20" t="s">
        <v>275</v>
      </c>
      <c r="G114" s="20" t="s">
        <v>297</v>
      </c>
      <c r="H114" s="5">
        <f>INDEX(LU_Football_Month_Number,MATCH(LEFT(Football_Data[[#This Row],[Month]],3),LU_Months_of_Year,0))</f>
        <v>5</v>
      </c>
      <c r="I114" s="49">
        <v>1</v>
      </c>
    </row>
    <row r="115" spans="6:9" x14ac:dyDescent="0.2">
      <c r="F115" s="20" t="s">
        <v>276</v>
      </c>
      <c r="G115" s="20" t="s">
        <v>297</v>
      </c>
      <c r="H115" s="5">
        <f>INDEX(LU_Football_Month_Number,MATCH(LEFT(Football_Data[[#This Row],[Month]],3),LU_Months_of_Year,0))</f>
        <v>5</v>
      </c>
      <c r="I115" s="49">
        <v>0</v>
      </c>
    </row>
    <row r="116" spans="6:9" x14ac:dyDescent="0.2">
      <c r="F116" s="20" t="s">
        <v>282</v>
      </c>
      <c r="G116" s="20" t="s">
        <v>298</v>
      </c>
      <c r="H116" s="5">
        <f>INDEX(LU_Football_Month_Number,MATCH(LEFT(Football_Data[[#This Row],[Month]],3),LU_Months_of_Year,0))</f>
        <v>6</v>
      </c>
      <c r="I116" s="49">
        <v>1</v>
      </c>
    </row>
    <row r="117" spans="6:9" x14ac:dyDescent="0.2">
      <c r="F117" s="20" t="s">
        <v>271</v>
      </c>
      <c r="G117" s="20" t="s">
        <v>294</v>
      </c>
      <c r="H117" s="5">
        <f>INDEX(LU_Football_Month_Number,MATCH(LEFT(Football_Data[[#This Row],[Month]],3),LU_Months_of_Year,0))</f>
        <v>2</v>
      </c>
      <c r="I117" s="49">
        <v>1</v>
      </c>
    </row>
    <row r="118" spans="6:9" x14ac:dyDescent="0.2">
      <c r="F118" s="20" t="s">
        <v>269</v>
      </c>
      <c r="G118" s="20" t="s">
        <v>181</v>
      </c>
      <c r="H118" s="5">
        <f>INDEX(LU_Football_Month_Number,MATCH(LEFT(Football_Data[[#This Row],[Month]],3),LU_Months_of_Year,0))</f>
        <v>10</v>
      </c>
      <c r="I118" s="49">
        <v>3</v>
      </c>
    </row>
    <row r="119" spans="6:9" x14ac:dyDescent="0.2">
      <c r="F119" s="20" t="s">
        <v>279</v>
      </c>
      <c r="G119" s="20" t="s">
        <v>181</v>
      </c>
      <c r="H119" s="5">
        <f>INDEX(LU_Football_Month_Number,MATCH(LEFT(Football_Data[[#This Row],[Month]],3),LU_Months_of_Year,0))</f>
        <v>10</v>
      </c>
      <c r="I119" s="49">
        <v>0</v>
      </c>
    </row>
    <row r="120" spans="6:9" x14ac:dyDescent="0.2">
      <c r="F120" s="20" t="s">
        <v>289</v>
      </c>
      <c r="G120" s="20" t="s">
        <v>301</v>
      </c>
      <c r="H120" s="5">
        <f>INDEX(LU_Football_Month_Number,MATCH(LEFT(Football_Data[[#This Row],[Month]],3),LU_Months_of_Year,0))</f>
        <v>9</v>
      </c>
      <c r="I120" s="49">
        <v>1</v>
      </c>
    </row>
    <row r="121" spans="6:9" x14ac:dyDescent="0.2">
      <c r="F121" s="20" t="s">
        <v>281</v>
      </c>
      <c r="G121" s="20" t="s">
        <v>296</v>
      </c>
      <c r="H121" s="5">
        <f>INDEX(LU_Football_Month_Number,MATCH(LEFT(Football_Data[[#This Row],[Month]],3),LU_Months_of_Year,0))</f>
        <v>4</v>
      </c>
      <c r="I121" s="49">
        <v>0</v>
      </c>
    </row>
    <row r="122" spans="6:9" x14ac:dyDescent="0.2">
      <c r="F122" s="20" t="s">
        <v>273</v>
      </c>
      <c r="G122" s="20" t="s">
        <v>301</v>
      </c>
      <c r="H122" s="5">
        <f>INDEX(LU_Football_Month_Number,MATCH(LEFT(Football_Data[[#This Row],[Month]],3),LU_Months_of_Year,0))</f>
        <v>9</v>
      </c>
      <c r="I122" s="49">
        <v>1</v>
      </c>
    </row>
    <row r="123" spans="6:9" x14ac:dyDescent="0.2">
      <c r="F123" s="20" t="s">
        <v>270</v>
      </c>
      <c r="G123" s="20" t="s">
        <v>301</v>
      </c>
      <c r="H123" s="5">
        <f>INDEX(LU_Football_Month_Number,MATCH(LEFT(Football_Data[[#This Row],[Month]],3),LU_Months_of_Year,0))</f>
        <v>9</v>
      </c>
      <c r="I123" s="49">
        <v>1</v>
      </c>
    </row>
    <row r="124" spans="6:9" x14ac:dyDescent="0.2">
      <c r="F124" s="20" t="s">
        <v>279</v>
      </c>
      <c r="G124" s="20" t="s">
        <v>301</v>
      </c>
      <c r="H124" s="5">
        <f>INDEX(LU_Football_Month_Number,MATCH(LEFT(Football_Data[[#This Row],[Month]],3),LU_Months_of_Year,0))</f>
        <v>9</v>
      </c>
      <c r="I124" s="49">
        <v>0</v>
      </c>
    </row>
    <row r="125" spans="6:9" x14ac:dyDescent="0.2">
      <c r="F125" s="20" t="s">
        <v>287</v>
      </c>
      <c r="G125" s="20" t="s">
        <v>181</v>
      </c>
      <c r="H125" s="5">
        <f>INDEX(LU_Football_Month_Number,MATCH(LEFT(Football_Data[[#This Row],[Month]],3),LU_Months_of_Year,0))</f>
        <v>10</v>
      </c>
      <c r="I125" s="49">
        <v>0</v>
      </c>
    </row>
    <row r="126" spans="6:9" x14ac:dyDescent="0.2">
      <c r="F126" s="20" t="s">
        <v>278</v>
      </c>
      <c r="G126" s="20" t="s">
        <v>301</v>
      </c>
      <c r="H126" s="5">
        <f>INDEX(LU_Football_Month_Number,MATCH(LEFT(Football_Data[[#This Row],[Month]],3),LU_Months_of_Year,0))</f>
        <v>9</v>
      </c>
      <c r="I126" s="49">
        <v>0</v>
      </c>
    </row>
    <row r="127" spans="6:9" x14ac:dyDescent="0.2">
      <c r="F127" s="20" t="s">
        <v>283</v>
      </c>
      <c r="G127" s="20" t="s">
        <v>298</v>
      </c>
      <c r="H127" s="5">
        <f>INDEX(LU_Football_Month_Number,MATCH(LEFT(Football_Data[[#This Row],[Month]],3),LU_Months_of_Year,0))</f>
        <v>6</v>
      </c>
      <c r="I127" s="49">
        <v>0</v>
      </c>
    </row>
    <row r="128" spans="6:9" x14ac:dyDescent="0.2">
      <c r="F128" s="20" t="s">
        <v>275</v>
      </c>
      <c r="G128" s="20" t="s">
        <v>296</v>
      </c>
      <c r="H128" s="5">
        <f>INDEX(LU_Football_Month_Number,MATCH(LEFT(Football_Data[[#This Row],[Month]],3),LU_Months_of_Year,0))</f>
        <v>4</v>
      </c>
      <c r="I128" s="49">
        <v>1</v>
      </c>
    </row>
    <row r="129" spans="6:9" x14ac:dyDescent="0.2">
      <c r="F129" s="20" t="s">
        <v>274</v>
      </c>
      <c r="G129" s="20" t="s">
        <v>293</v>
      </c>
      <c r="H129" s="5">
        <f>INDEX(LU_Football_Month_Number,MATCH(LEFT(Football_Data[[#This Row],[Month]],3),LU_Months_of_Year,0))</f>
        <v>1</v>
      </c>
      <c r="I129" s="49">
        <v>0</v>
      </c>
    </row>
    <row r="130" spans="6:9" x14ac:dyDescent="0.2">
      <c r="F130" s="20" t="s">
        <v>283</v>
      </c>
      <c r="G130" s="20" t="s">
        <v>298</v>
      </c>
      <c r="H130" s="5">
        <f>INDEX(LU_Football_Month_Number,MATCH(LEFT(Football_Data[[#This Row],[Month]],3),LU_Months_of_Year,0))</f>
        <v>6</v>
      </c>
      <c r="I130" s="49">
        <v>0</v>
      </c>
    </row>
    <row r="131" spans="6:9" x14ac:dyDescent="0.2">
      <c r="F131" s="20" t="s">
        <v>277</v>
      </c>
      <c r="G131" s="20" t="s">
        <v>296</v>
      </c>
      <c r="H131" s="5">
        <f>INDEX(LU_Football_Month_Number,MATCH(LEFT(Football_Data[[#This Row],[Month]],3),LU_Months_of_Year,0))</f>
        <v>4</v>
      </c>
      <c r="I131" s="49">
        <v>1</v>
      </c>
    </row>
    <row r="132" spans="6:9" x14ac:dyDescent="0.2">
      <c r="F132" s="20" t="s">
        <v>274</v>
      </c>
      <c r="G132" s="20" t="s">
        <v>300</v>
      </c>
      <c r="H132" s="5">
        <f>INDEX(LU_Football_Month_Number,MATCH(LEFT(Football_Data[[#This Row],[Month]],3),LU_Months_of_Year,0))</f>
        <v>8</v>
      </c>
      <c r="I132" s="49">
        <v>3</v>
      </c>
    </row>
    <row r="133" spans="6:9" x14ac:dyDescent="0.2">
      <c r="F133" s="20" t="s">
        <v>280</v>
      </c>
      <c r="G133" s="20" t="s">
        <v>300</v>
      </c>
      <c r="H133" s="5">
        <f>INDEX(LU_Football_Month_Number,MATCH(LEFT(Football_Data[[#This Row],[Month]],3),LU_Months_of_Year,0))</f>
        <v>8</v>
      </c>
      <c r="I133" s="49">
        <v>0</v>
      </c>
    </row>
    <row r="134" spans="6:9" x14ac:dyDescent="0.2">
      <c r="F134" s="20" t="s">
        <v>288</v>
      </c>
      <c r="G134" s="20" t="s">
        <v>181</v>
      </c>
      <c r="H134" s="5">
        <f>INDEX(LU_Football_Month_Number,MATCH(LEFT(Football_Data[[#This Row],[Month]],3),LU_Months_of_Year,0))</f>
        <v>10</v>
      </c>
      <c r="I134" s="49">
        <v>3</v>
      </c>
    </row>
    <row r="135" spans="6:9" x14ac:dyDescent="0.2">
      <c r="F135" s="20" t="s">
        <v>270</v>
      </c>
      <c r="G135" s="20" t="s">
        <v>294</v>
      </c>
      <c r="H135" s="5">
        <f>INDEX(LU_Football_Month_Number,MATCH(LEFT(Football_Data[[#This Row],[Month]],3),LU_Months_of_Year,0))</f>
        <v>2</v>
      </c>
      <c r="I135" s="49">
        <v>1</v>
      </c>
    </row>
    <row r="136" spans="6:9" x14ac:dyDescent="0.2">
      <c r="F136" s="20" t="s">
        <v>278</v>
      </c>
      <c r="G136" s="20" t="s">
        <v>293</v>
      </c>
      <c r="H136" s="5">
        <f>INDEX(LU_Football_Month_Number,MATCH(LEFT(Football_Data[[#This Row],[Month]],3),LU_Months_of_Year,0))</f>
        <v>1</v>
      </c>
      <c r="I136" s="49">
        <v>0</v>
      </c>
    </row>
    <row r="137" spans="6:9" x14ac:dyDescent="0.2">
      <c r="F137" s="20" t="s">
        <v>289</v>
      </c>
      <c r="G137" s="20" t="s">
        <v>295</v>
      </c>
      <c r="H137" s="5">
        <f>INDEX(LU_Football_Month_Number,MATCH(LEFT(Football_Data[[#This Row],[Month]],3),LU_Months_of_Year,0))</f>
        <v>3</v>
      </c>
      <c r="I137" s="49">
        <v>0</v>
      </c>
    </row>
    <row r="138" spans="6:9" x14ac:dyDescent="0.2">
      <c r="F138" s="20" t="s">
        <v>287</v>
      </c>
      <c r="G138" s="20" t="s">
        <v>293</v>
      </c>
      <c r="H138" s="5">
        <f>INDEX(LU_Football_Month_Number,MATCH(LEFT(Football_Data[[#This Row],[Month]],3),LU_Months_of_Year,0))</f>
        <v>1</v>
      </c>
      <c r="I138" s="49">
        <v>3</v>
      </c>
    </row>
    <row r="139" spans="6:9" x14ac:dyDescent="0.2">
      <c r="F139" s="20" t="s">
        <v>269</v>
      </c>
      <c r="G139" s="20" t="s">
        <v>297</v>
      </c>
      <c r="H139" s="5">
        <f>INDEX(LU_Football_Month_Number,MATCH(LEFT(Football_Data[[#This Row],[Month]],3),LU_Months_of_Year,0))</f>
        <v>5</v>
      </c>
      <c r="I139" s="49">
        <v>3</v>
      </c>
    </row>
    <row r="140" spans="6:9" x14ac:dyDescent="0.2">
      <c r="F140" s="20" t="s">
        <v>278</v>
      </c>
      <c r="G140" s="20" t="s">
        <v>300</v>
      </c>
      <c r="H140" s="5">
        <f>INDEX(LU_Football_Month_Number,MATCH(LEFT(Football_Data[[#This Row],[Month]],3),LU_Months_of_Year,0))</f>
        <v>8</v>
      </c>
      <c r="I140" s="49">
        <v>1</v>
      </c>
    </row>
    <row r="141" spans="6:9" x14ac:dyDescent="0.2">
      <c r="F141" s="20" t="s">
        <v>273</v>
      </c>
      <c r="G141" s="20" t="s">
        <v>301</v>
      </c>
      <c r="H141" s="5">
        <f>INDEX(LU_Football_Month_Number,MATCH(LEFT(Football_Data[[#This Row],[Month]],3),LU_Months_of_Year,0))</f>
        <v>9</v>
      </c>
      <c r="I141" s="49">
        <v>1</v>
      </c>
    </row>
    <row r="142" spans="6:9" x14ac:dyDescent="0.2">
      <c r="F142" s="20" t="s">
        <v>278</v>
      </c>
      <c r="G142" s="20" t="s">
        <v>299</v>
      </c>
      <c r="H142" s="5">
        <f>INDEX(LU_Football_Month_Number,MATCH(LEFT(Football_Data[[#This Row],[Month]],3),LU_Months_of_Year,0))</f>
        <v>7</v>
      </c>
      <c r="I142" s="49">
        <v>3</v>
      </c>
    </row>
    <row r="143" spans="6:9" x14ac:dyDescent="0.2">
      <c r="F143" s="20" t="s">
        <v>277</v>
      </c>
      <c r="G143" s="20" t="s">
        <v>296</v>
      </c>
      <c r="H143" s="5">
        <f>INDEX(LU_Football_Month_Number,MATCH(LEFT(Football_Data[[#This Row],[Month]],3),LU_Months_of_Year,0))</f>
        <v>4</v>
      </c>
      <c r="I143" s="49">
        <v>1</v>
      </c>
    </row>
    <row r="144" spans="6:9" x14ac:dyDescent="0.2">
      <c r="F144" s="20" t="s">
        <v>284</v>
      </c>
      <c r="G144" s="20" t="s">
        <v>295</v>
      </c>
      <c r="H144" s="5">
        <f>INDEX(LU_Football_Month_Number,MATCH(LEFT(Football_Data[[#This Row],[Month]],3),LU_Months_of_Year,0))</f>
        <v>3</v>
      </c>
      <c r="I144" s="49">
        <v>3</v>
      </c>
    </row>
    <row r="145" spans="6:9" x14ac:dyDescent="0.2">
      <c r="F145" s="20" t="s">
        <v>287</v>
      </c>
      <c r="G145" s="20" t="s">
        <v>295</v>
      </c>
      <c r="H145" s="5">
        <f>INDEX(LU_Football_Month_Number,MATCH(LEFT(Football_Data[[#This Row],[Month]],3),LU_Months_of_Year,0))</f>
        <v>3</v>
      </c>
      <c r="I145" s="49">
        <v>0</v>
      </c>
    </row>
    <row r="146" spans="6:9" x14ac:dyDescent="0.2">
      <c r="F146" s="20" t="s">
        <v>275</v>
      </c>
      <c r="G146" s="20" t="s">
        <v>298</v>
      </c>
      <c r="H146" s="5">
        <f>INDEX(LU_Football_Month_Number,MATCH(LEFT(Football_Data[[#This Row],[Month]],3),LU_Months_of_Year,0))</f>
        <v>6</v>
      </c>
      <c r="I146" s="49">
        <v>3</v>
      </c>
    </row>
    <row r="147" spans="6:9" x14ac:dyDescent="0.2">
      <c r="F147" s="20" t="s">
        <v>280</v>
      </c>
      <c r="G147" s="20" t="s">
        <v>296</v>
      </c>
      <c r="H147" s="5">
        <f>INDEX(LU_Football_Month_Number,MATCH(LEFT(Football_Data[[#This Row],[Month]],3),LU_Months_of_Year,0))</f>
        <v>4</v>
      </c>
      <c r="I147" s="49">
        <v>3</v>
      </c>
    </row>
    <row r="148" spans="6:9" x14ac:dyDescent="0.2">
      <c r="F148" s="20" t="s">
        <v>277</v>
      </c>
      <c r="G148" s="20" t="s">
        <v>300</v>
      </c>
      <c r="H148" s="5">
        <f>INDEX(LU_Football_Month_Number,MATCH(LEFT(Football_Data[[#This Row],[Month]],3),LU_Months_of_Year,0))</f>
        <v>8</v>
      </c>
      <c r="I148" s="49">
        <v>1</v>
      </c>
    </row>
    <row r="149" spans="6:9" x14ac:dyDescent="0.2">
      <c r="F149" s="20" t="s">
        <v>282</v>
      </c>
      <c r="G149" s="20" t="s">
        <v>300</v>
      </c>
      <c r="H149" s="5">
        <f>INDEX(LU_Football_Month_Number,MATCH(LEFT(Football_Data[[#This Row],[Month]],3),LU_Months_of_Year,0))</f>
        <v>8</v>
      </c>
      <c r="I149" s="49">
        <v>0</v>
      </c>
    </row>
    <row r="150" spans="6:9" x14ac:dyDescent="0.2">
      <c r="F150" s="20" t="s">
        <v>282</v>
      </c>
      <c r="G150" s="20" t="s">
        <v>295</v>
      </c>
      <c r="H150" s="5">
        <f>INDEX(LU_Football_Month_Number,MATCH(LEFT(Football_Data[[#This Row],[Month]],3),LU_Months_of_Year,0))</f>
        <v>3</v>
      </c>
      <c r="I150" s="49">
        <v>0</v>
      </c>
    </row>
    <row r="151" spans="6:9" x14ac:dyDescent="0.2">
      <c r="F151" s="20" t="s">
        <v>270</v>
      </c>
      <c r="G151" s="20" t="s">
        <v>181</v>
      </c>
      <c r="H151" s="5">
        <f>INDEX(LU_Football_Month_Number,MATCH(LEFT(Football_Data[[#This Row],[Month]],3),LU_Months_of_Year,0))</f>
        <v>10</v>
      </c>
      <c r="I151" s="49">
        <v>0</v>
      </c>
    </row>
    <row r="152" spans="6:9" x14ac:dyDescent="0.2">
      <c r="F152" s="20" t="s">
        <v>286</v>
      </c>
      <c r="G152" s="20" t="s">
        <v>295</v>
      </c>
      <c r="H152" s="5">
        <f>INDEX(LU_Football_Month_Number,MATCH(LEFT(Football_Data[[#This Row],[Month]],3),LU_Months_of_Year,0))</f>
        <v>3</v>
      </c>
      <c r="I152" s="49">
        <v>3</v>
      </c>
    </row>
    <row r="153" spans="6:9" x14ac:dyDescent="0.2">
      <c r="F153" s="20" t="s">
        <v>292</v>
      </c>
      <c r="G153" s="20" t="s">
        <v>295</v>
      </c>
      <c r="H153" s="5">
        <f>INDEX(LU_Football_Month_Number,MATCH(LEFT(Football_Data[[#This Row],[Month]],3),LU_Months_of_Year,0))</f>
        <v>3</v>
      </c>
      <c r="I153" s="49">
        <v>0</v>
      </c>
    </row>
    <row r="154" spans="6:9" x14ac:dyDescent="0.2">
      <c r="F154" s="20" t="s">
        <v>287</v>
      </c>
      <c r="G154" s="20" t="s">
        <v>181</v>
      </c>
      <c r="H154" s="5">
        <f>INDEX(LU_Football_Month_Number,MATCH(LEFT(Football_Data[[#This Row],[Month]],3),LU_Months_of_Year,0))</f>
        <v>10</v>
      </c>
      <c r="I154" s="49">
        <v>0</v>
      </c>
    </row>
    <row r="155" spans="6:9" x14ac:dyDescent="0.2">
      <c r="F155" s="20" t="s">
        <v>282</v>
      </c>
      <c r="G155" s="20" t="s">
        <v>293</v>
      </c>
      <c r="H155" s="5">
        <f>INDEX(LU_Football_Month_Number,MATCH(LEFT(Football_Data[[#This Row],[Month]],3),LU_Months_of_Year,0))</f>
        <v>1</v>
      </c>
      <c r="I155" s="49">
        <v>1</v>
      </c>
    </row>
    <row r="156" spans="6:9" x14ac:dyDescent="0.2">
      <c r="F156" s="20" t="s">
        <v>274</v>
      </c>
      <c r="G156" s="20" t="s">
        <v>296</v>
      </c>
      <c r="H156" s="5">
        <f>INDEX(LU_Football_Month_Number,MATCH(LEFT(Football_Data[[#This Row],[Month]],3),LU_Months_of_Year,0))</f>
        <v>4</v>
      </c>
      <c r="I156" s="49">
        <v>3</v>
      </c>
    </row>
    <row r="157" spans="6:9" x14ac:dyDescent="0.2">
      <c r="F157" s="20" t="s">
        <v>288</v>
      </c>
      <c r="G157" s="20" t="s">
        <v>295</v>
      </c>
      <c r="H157" s="5">
        <f>INDEX(LU_Football_Month_Number,MATCH(LEFT(Football_Data[[#This Row],[Month]],3),LU_Months_of_Year,0))</f>
        <v>3</v>
      </c>
      <c r="I157" s="49">
        <v>3</v>
      </c>
    </row>
    <row r="158" spans="6:9" x14ac:dyDescent="0.2">
      <c r="F158" s="20" t="s">
        <v>272</v>
      </c>
      <c r="G158" s="20" t="s">
        <v>300</v>
      </c>
      <c r="H158" s="5">
        <f>INDEX(LU_Football_Month_Number,MATCH(LEFT(Football_Data[[#This Row],[Month]],3),LU_Months_of_Year,0))</f>
        <v>8</v>
      </c>
      <c r="I158" s="49">
        <v>3</v>
      </c>
    </row>
    <row r="159" spans="6:9" x14ac:dyDescent="0.2">
      <c r="F159" s="20" t="s">
        <v>281</v>
      </c>
      <c r="G159" s="20" t="s">
        <v>294</v>
      </c>
      <c r="H159" s="5">
        <f>INDEX(LU_Football_Month_Number,MATCH(LEFT(Football_Data[[#This Row],[Month]],3),LU_Months_of_Year,0))</f>
        <v>2</v>
      </c>
      <c r="I159" s="49">
        <v>3</v>
      </c>
    </row>
    <row r="160" spans="6:9" x14ac:dyDescent="0.2">
      <c r="F160" s="20" t="s">
        <v>281</v>
      </c>
      <c r="G160" s="20" t="s">
        <v>297</v>
      </c>
      <c r="H160" s="5">
        <f>INDEX(LU_Football_Month_Number,MATCH(LEFT(Football_Data[[#This Row],[Month]],3),LU_Months_of_Year,0))</f>
        <v>5</v>
      </c>
      <c r="I160" s="49">
        <v>3</v>
      </c>
    </row>
    <row r="161" spans="6:9" x14ac:dyDescent="0.2">
      <c r="F161" s="20" t="s">
        <v>287</v>
      </c>
      <c r="G161" s="20" t="s">
        <v>301</v>
      </c>
      <c r="H161" s="5">
        <f>INDEX(LU_Football_Month_Number,MATCH(LEFT(Football_Data[[#This Row],[Month]],3),LU_Months_of_Year,0))</f>
        <v>9</v>
      </c>
      <c r="I161" s="49">
        <v>1</v>
      </c>
    </row>
    <row r="162" spans="6:9" x14ac:dyDescent="0.2">
      <c r="F162" s="20" t="s">
        <v>269</v>
      </c>
      <c r="G162" s="20" t="s">
        <v>296</v>
      </c>
      <c r="H162" s="5">
        <f>INDEX(LU_Football_Month_Number,MATCH(LEFT(Football_Data[[#This Row],[Month]],3),LU_Months_of_Year,0))</f>
        <v>4</v>
      </c>
      <c r="I162" s="49">
        <v>3</v>
      </c>
    </row>
    <row r="163" spans="6:9" x14ac:dyDescent="0.2">
      <c r="F163" s="20" t="s">
        <v>279</v>
      </c>
      <c r="G163" s="20" t="s">
        <v>181</v>
      </c>
      <c r="H163" s="5">
        <f>INDEX(LU_Football_Month_Number,MATCH(LEFT(Football_Data[[#This Row],[Month]],3),LU_Months_of_Year,0))</f>
        <v>10</v>
      </c>
      <c r="I163" s="49">
        <v>3</v>
      </c>
    </row>
    <row r="164" spans="6:9" x14ac:dyDescent="0.2">
      <c r="F164" s="20" t="s">
        <v>292</v>
      </c>
      <c r="G164" s="20" t="s">
        <v>299</v>
      </c>
      <c r="H164" s="5">
        <f>INDEX(LU_Football_Month_Number,MATCH(LEFT(Football_Data[[#This Row],[Month]],3),LU_Months_of_Year,0))</f>
        <v>7</v>
      </c>
      <c r="I164" s="49">
        <v>3</v>
      </c>
    </row>
    <row r="165" spans="6:9" x14ac:dyDescent="0.2">
      <c r="F165" s="20" t="s">
        <v>291</v>
      </c>
      <c r="G165" s="20" t="s">
        <v>293</v>
      </c>
      <c r="H165" s="5">
        <f>INDEX(LU_Football_Month_Number,MATCH(LEFT(Football_Data[[#This Row],[Month]],3),LU_Months_of_Year,0))</f>
        <v>1</v>
      </c>
      <c r="I165" s="49">
        <v>0</v>
      </c>
    </row>
    <row r="166" spans="6:9" x14ac:dyDescent="0.2">
      <c r="F166" s="20" t="s">
        <v>286</v>
      </c>
      <c r="G166" s="20" t="s">
        <v>298</v>
      </c>
      <c r="H166" s="5">
        <f>INDEX(LU_Football_Month_Number,MATCH(LEFT(Football_Data[[#This Row],[Month]],3),LU_Months_of_Year,0))</f>
        <v>6</v>
      </c>
      <c r="I166" s="49">
        <v>1</v>
      </c>
    </row>
    <row r="167" spans="6:9" x14ac:dyDescent="0.2">
      <c r="F167" s="20" t="s">
        <v>281</v>
      </c>
      <c r="G167" s="20" t="s">
        <v>297</v>
      </c>
      <c r="H167" s="5">
        <f>INDEX(LU_Football_Month_Number,MATCH(LEFT(Football_Data[[#This Row],[Month]],3),LU_Months_of_Year,0))</f>
        <v>5</v>
      </c>
      <c r="I167" s="49">
        <v>0</v>
      </c>
    </row>
    <row r="168" spans="6:9" x14ac:dyDescent="0.2">
      <c r="F168" s="20" t="s">
        <v>291</v>
      </c>
      <c r="G168" s="20" t="s">
        <v>301</v>
      </c>
      <c r="H168" s="5">
        <f>INDEX(LU_Football_Month_Number,MATCH(LEFT(Football_Data[[#This Row],[Month]],3),LU_Months_of_Year,0))</f>
        <v>9</v>
      </c>
      <c r="I168" s="49">
        <v>0</v>
      </c>
    </row>
    <row r="169" spans="6:9" x14ac:dyDescent="0.2">
      <c r="F169" s="20" t="s">
        <v>282</v>
      </c>
      <c r="G169" s="20" t="s">
        <v>297</v>
      </c>
      <c r="H169" s="5">
        <f>INDEX(LU_Football_Month_Number,MATCH(LEFT(Football_Data[[#This Row],[Month]],3),LU_Months_of_Year,0))</f>
        <v>5</v>
      </c>
      <c r="I169" s="49">
        <v>3</v>
      </c>
    </row>
    <row r="170" spans="6:9" x14ac:dyDescent="0.2">
      <c r="F170" s="20" t="s">
        <v>282</v>
      </c>
      <c r="G170" s="20" t="s">
        <v>297</v>
      </c>
      <c r="H170" s="5">
        <f>INDEX(LU_Football_Month_Number,MATCH(LEFT(Football_Data[[#This Row],[Month]],3),LU_Months_of_Year,0))</f>
        <v>5</v>
      </c>
      <c r="I170" s="49">
        <v>0</v>
      </c>
    </row>
    <row r="171" spans="6:9" x14ac:dyDescent="0.2">
      <c r="F171" s="20" t="s">
        <v>284</v>
      </c>
      <c r="G171" s="20" t="s">
        <v>299</v>
      </c>
      <c r="H171" s="5">
        <f>INDEX(LU_Football_Month_Number,MATCH(LEFT(Football_Data[[#This Row],[Month]],3),LU_Months_of_Year,0))</f>
        <v>7</v>
      </c>
      <c r="I171" s="49">
        <v>1</v>
      </c>
    </row>
    <row r="172" spans="6:9" x14ac:dyDescent="0.2">
      <c r="F172" s="20" t="s">
        <v>280</v>
      </c>
      <c r="G172" s="20" t="s">
        <v>181</v>
      </c>
      <c r="H172" s="5">
        <f>INDEX(LU_Football_Month_Number,MATCH(LEFT(Football_Data[[#This Row],[Month]],3),LU_Months_of_Year,0))</f>
        <v>10</v>
      </c>
      <c r="I172" s="49">
        <v>3</v>
      </c>
    </row>
    <row r="173" spans="6:9" x14ac:dyDescent="0.2">
      <c r="F173" s="20" t="s">
        <v>290</v>
      </c>
      <c r="G173" s="20" t="s">
        <v>293</v>
      </c>
      <c r="H173" s="5">
        <f>INDEX(LU_Football_Month_Number,MATCH(LEFT(Football_Data[[#This Row],[Month]],3),LU_Months_of_Year,0))</f>
        <v>1</v>
      </c>
      <c r="I173" s="49">
        <v>3</v>
      </c>
    </row>
    <row r="174" spans="6:9" x14ac:dyDescent="0.2">
      <c r="F174" s="20" t="s">
        <v>277</v>
      </c>
      <c r="G174" s="20" t="s">
        <v>295</v>
      </c>
      <c r="H174" s="5">
        <f>INDEX(LU_Football_Month_Number,MATCH(LEFT(Football_Data[[#This Row],[Month]],3),LU_Months_of_Year,0))</f>
        <v>3</v>
      </c>
      <c r="I174" s="49">
        <v>1</v>
      </c>
    </row>
    <row r="175" spans="6:9" x14ac:dyDescent="0.2">
      <c r="F175" s="20" t="s">
        <v>273</v>
      </c>
      <c r="G175" s="20" t="s">
        <v>298</v>
      </c>
      <c r="H175" s="5">
        <f>INDEX(LU_Football_Month_Number,MATCH(LEFT(Football_Data[[#This Row],[Month]],3),LU_Months_of_Year,0))</f>
        <v>6</v>
      </c>
      <c r="I175" s="49">
        <v>0</v>
      </c>
    </row>
    <row r="176" spans="6:9" x14ac:dyDescent="0.2">
      <c r="F176" s="20" t="s">
        <v>283</v>
      </c>
      <c r="G176" s="20" t="s">
        <v>300</v>
      </c>
      <c r="H176" s="5">
        <f>INDEX(LU_Football_Month_Number,MATCH(LEFT(Football_Data[[#This Row],[Month]],3),LU_Months_of_Year,0))</f>
        <v>8</v>
      </c>
      <c r="I176" s="49">
        <v>0</v>
      </c>
    </row>
    <row r="177" spans="6:9" x14ac:dyDescent="0.2">
      <c r="F177" s="20" t="s">
        <v>291</v>
      </c>
      <c r="G177" s="20" t="s">
        <v>181</v>
      </c>
      <c r="H177" s="5">
        <f>INDEX(LU_Football_Month_Number,MATCH(LEFT(Football_Data[[#This Row],[Month]],3),LU_Months_of_Year,0))</f>
        <v>10</v>
      </c>
      <c r="I177" s="49">
        <v>3</v>
      </c>
    </row>
    <row r="178" spans="6:9" x14ac:dyDescent="0.2">
      <c r="F178" s="20" t="s">
        <v>275</v>
      </c>
      <c r="G178" s="20" t="s">
        <v>298</v>
      </c>
      <c r="H178" s="5">
        <f>INDEX(LU_Football_Month_Number,MATCH(LEFT(Football_Data[[#This Row],[Month]],3),LU_Months_of_Year,0))</f>
        <v>6</v>
      </c>
      <c r="I178" s="49">
        <v>3</v>
      </c>
    </row>
    <row r="179" spans="6:9" x14ac:dyDescent="0.2">
      <c r="F179" s="20" t="s">
        <v>274</v>
      </c>
      <c r="G179" s="20" t="s">
        <v>301</v>
      </c>
      <c r="H179" s="5">
        <f>INDEX(LU_Football_Month_Number,MATCH(LEFT(Football_Data[[#This Row],[Month]],3),LU_Months_of_Year,0))</f>
        <v>9</v>
      </c>
      <c r="I179" s="49">
        <v>1</v>
      </c>
    </row>
    <row r="180" spans="6:9" x14ac:dyDescent="0.2">
      <c r="F180" s="20" t="s">
        <v>269</v>
      </c>
      <c r="G180" s="20" t="s">
        <v>297</v>
      </c>
      <c r="H180" s="5">
        <f>INDEX(LU_Football_Month_Number,MATCH(LEFT(Football_Data[[#This Row],[Month]],3),LU_Months_of_Year,0))</f>
        <v>5</v>
      </c>
      <c r="I180" s="49">
        <v>1</v>
      </c>
    </row>
    <row r="181" spans="6:9" x14ac:dyDescent="0.2">
      <c r="F181" s="20" t="s">
        <v>289</v>
      </c>
      <c r="G181" s="20" t="s">
        <v>293</v>
      </c>
      <c r="H181" s="5">
        <f>INDEX(LU_Football_Month_Number,MATCH(LEFT(Football_Data[[#This Row],[Month]],3),LU_Months_of_Year,0))</f>
        <v>1</v>
      </c>
      <c r="I181" s="49">
        <v>3</v>
      </c>
    </row>
    <row r="182" spans="6:9" x14ac:dyDescent="0.2">
      <c r="F182" s="20" t="s">
        <v>270</v>
      </c>
      <c r="G182" s="20" t="s">
        <v>296</v>
      </c>
      <c r="H182" s="5">
        <f>INDEX(LU_Football_Month_Number,MATCH(LEFT(Football_Data[[#This Row],[Month]],3),LU_Months_of_Year,0))</f>
        <v>4</v>
      </c>
      <c r="I182" s="49">
        <v>3</v>
      </c>
    </row>
    <row r="183" spans="6:9" x14ac:dyDescent="0.2">
      <c r="F183" s="20" t="s">
        <v>289</v>
      </c>
      <c r="G183" s="20" t="s">
        <v>299</v>
      </c>
      <c r="H183" s="5">
        <f>INDEX(LU_Football_Month_Number,MATCH(LEFT(Football_Data[[#This Row],[Month]],3),LU_Months_of_Year,0))</f>
        <v>7</v>
      </c>
      <c r="I183" s="49">
        <v>1</v>
      </c>
    </row>
    <row r="184" spans="6:9" x14ac:dyDescent="0.2">
      <c r="F184" s="20" t="s">
        <v>290</v>
      </c>
      <c r="G184" s="20" t="s">
        <v>301</v>
      </c>
      <c r="H184" s="5">
        <f>INDEX(LU_Football_Month_Number,MATCH(LEFT(Football_Data[[#This Row],[Month]],3),LU_Months_of_Year,0))</f>
        <v>9</v>
      </c>
      <c r="I184" s="49">
        <v>3</v>
      </c>
    </row>
    <row r="185" spans="6:9" x14ac:dyDescent="0.2">
      <c r="F185" s="20" t="s">
        <v>287</v>
      </c>
      <c r="G185" s="20" t="s">
        <v>299</v>
      </c>
      <c r="H185" s="5">
        <f>INDEX(LU_Football_Month_Number,MATCH(LEFT(Football_Data[[#This Row],[Month]],3),LU_Months_of_Year,0))</f>
        <v>7</v>
      </c>
      <c r="I185" s="49">
        <v>0</v>
      </c>
    </row>
    <row r="186" spans="6:9" x14ac:dyDescent="0.2">
      <c r="F186" s="20" t="s">
        <v>271</v>
      </c>
      <c r="G186" s="20" t="s">
        <v>299</v>
      </c>
      <c r="H186" s="5">
        <f>INDEX(LU_Football_Month_Number,MATCH(LEFT(Football_Data[[#This Row],[Month]],3),LU_Months_of_Year,0))</f>
        <v>7</v>
      </c>
      <c r="I186" s="49">
        <v>3</v>
      </c>
    </row>
    <row r="187" spans="6:9" x14ac:dyDescent="0.2">
      <c r="F187" s="20" t="s">
        <v>291</v>
      </c>
      <c r="G187" s="20" t="s">
        <v>299</v>
      </c>
      <c r="H187" s="5">
        <f>INDEX(LU_Football_Month_Number,MATCH(LEFT(Football_Data[[#This Row],[Month]],3),LU_Months_of_Year,0))</f>
        <v>7</v>
      </c>
      <c r="I187" s="49">
        <v>1</v>
      </c>
    </row>
    <row r="188" spans="6:9" x14ac:dyDescent="0.2">
      <c r="F188" s="20" t="s">
        <v>281</v>
      </c>
      <c r="G188" s="20" t="s">
        <v>294</v>
      </c>
      <c r="H188" s="5">
        <f>INDEX(LU_Football_Month_Number,MATCH(LEFT(Football_Data[[#This Row],[Month]],3),LU_Months_of_Year,0))</f>
        <v>2</v>
      </c>
      <c r="I188" s="49">
        <v>3</v>
      </c>
    </row>
    <row r="189" spans="6:9" x14ac:dyDescent="0.2">
      <c r="F189" s="20" t="s">
        <v>290</v>
      </c>
      <c r="G189" s="20" t="s">
        <v>299</v>
      </c>
      <c r="H189" s="5">
        <f>INDEX(LU_Football_Month_Number,MATCH(LEFT(Football_Data[[#This Row],[Month]],3),LU_Months_of_Year,0))</f>
        <v>7</v>
      </c>
      <c r="I189" s="49">
        <v>0</v>
      </c>
    </row>
    <row r="190" spans="6:9" x14ac:dyDescent="0.2">
      <c r="F190" s="20" t="s">
        <v>288</v>
      </c>
      <c r="G190" s="20" t="s">
        <v>301</v>
      </c>
      <c r="H190" s="5">
        <f>INDEX(LU_Football_Month_Number,MATCH(LEFT(Football_Data[[#This Row],[Month]],3),LU_Months_of_Year,0))</f>
        <v>9</v>
      </c>
      <c r="I190" s="49">
        <v>1</v>
      </c>
    </row>
    <row r="191" spans="6:9" x14ac:dyDescent="0.2">
      <c r="F191" s="20" t="s">
        <v>276</v>
      </c>
      <c r="G191" s="20" t="s">
        <v>181</v>
      </c>
      <c r="H191" s="5">
        <f>INDEX(LU_Football_Month_Number,MATCH(LEFT(Football_Data[[#This Row],[Month]],3),LU_Months_of_Year,0))</f>
        <v>10</v>
      </c>
      <c r="I191" s="49">
        <v>0</v>
      </c>
    </row>
    <row r="192" spans="6:9" x14ac:dyDescent="0.2">
      <c r="F192" s="20" t="s">
        <v>292</v>
      </c>
      <c r="G192" s="20" t="s">
        <v>299</v>
      </c>
      <c r="H192" s="5">
        <f>INDEX(LU_Football_Month_Number,MATCH(LEFT(Football_Data[[#This Row],[Month]],3),LU_Months_of_Year,0))</f>
        <v>7</v>
      </c>
      <c r="I192" s="49">
        <v>0</v>
      </c>
    </row>
    <row r="193" spans="6:9" x14ac:dyDescent="0.2">
      <c r="F193" s="20" t="s">
        <v>270</v>
      </c>
      <c r="G193" s="20" t="s">
        <v>297</v>
      </c>
      <c r="H193" s="5">
        <f>INDEX(LU_Football_Month_Number,MATCH(LEFT(Football_Data[[#This Row],[Month]],3),LU_Months_of_Year,0))</f>
        <v>5</v>
      </c>
      <c r="I193" s="49">
        <v>0</v>
      </c>
    </row>
    <row r="194" spans="6:9" x14ac:dyDescent="0.2">
      <c r="F194" s="20" t="s">
        <v>286</v>
      </c>
      <c r="G194" s="20" t="s">
        <v>298</v>
      </c>
      <c r="H194" s="5">
        <f>INDEX(LU_Football_Month_Number,MATCH(LEFT(Football_Data[[#This Row],[Month]],3),LU_Months_of_Year,0))</f>
        <v>6</v>
      </c>
      <c r="I194" s="49">
        <v>1</v>
      </c>
    </row>
    <row r="195" spans="6:9" x14ac:dyDescent="0.2">
      <c r="F195" s="20" t="s">
        <v>272</v>
      </c>
      <c r="G195" s="20" t="s">
        <v>300</v>
      </c>
      <c r="H195" s="5">
        <f>INDEX(LU_Football_Month_Number,MATCH(LEFT(Football_Data[[#This Row],[Month]],3),LU_Months_of_Year,0))</f>
        <v>8</v>
      </c>
      <c r="I195" s="49">
        <v>0</v>
      </c>
    </row>
    <row r="196" spans="6:9" x14ac:dyDescent="0.2">
      <c r="F196" s="20" t="s">
        <v>291</v>
      </c>
      <c r="G196" s="20" t="s">
        <v>298</v>
      </c>
      <c r="H196" s="5">
        <f>INDEX(LU_Football_Month_Number,MATCH(LEFT(Football_Data[[#This Row],[Month]],3),LU_Months_of_Year,0))</f>
        <v>6</v>
      </c>
      <c r="I196" s="49">
        <v>3</v>
      </c>
    </row>
    <row r="197" spans="6:9" x14ac:dyDescent="0.2">
      <c r="F197" s="20" t="s">
        <v>292</v>
      </c>
      <c r="G197" s="20" t="s">
        <v>296</v>
      </c>
      <c r="H197" s="5">
        <f>INDEX(LU_Football_Month_Number,MATCH(LEFT(Football_Data[[#This Row],[Month]],3),LU_Months_of_Year,0))</f>
        <v>4</v>
      </c>
      <c r="I197" s="49">
        <v>3</v>
      </c>
    </row>
    <row r="198" spans="6:9" x14ac:dyDescent="0.2">
      <c r="F198" s="20" t="s">
        <v>280</v>
      </c>
      <c r="G198" s="20" t="s">
        <v>181</v>
      </c>
      <c r="H198" s="5">
        <f>INDEX(LU_Football_Month_Number,MATCH(LEFT(Football_Data[[#This Row],[Month]],3),LU_Months_of_Year,0))</f>
        <v>10</v>
      </c>
      <c r="I198" s="49">
        <v>1</v>
      </c>
    </row>
    <row r="199" spans="6:9" x14ac:dyDescent="0.2">
      <c r="F199" s="20" t="s">
        <v>285</v>
      </c>
      <c r="G199" s="20" t="s">
        <v>297</v>
      </c>
      <c r="H199" s="5">
        <f>INDEX(LU_Football_Month_Number,MATCH(LEFT(Football_Data[[#This Row],[Month]],3),LU_Months_of_Year,0))</f>
        <v>5</v>
      </c>
      <c r="I199" s="49">
        <v>1</v>
      </c>
    </row>
    <row r="200" spans="6:9" x14ac:dyDescent="0.2">
      <c r="F200" s="20" t="s">
        <v>287</v>
      </c>
      <c r="G200" s="20" t="s">
        <v>300</v>
      </c>
      <c r="H200" s="5">
        <f>INDEX(LU_Football_Month_Number,MATCH(LEFT(Football_Data[[#This Row],[Month]],3),LU_Months_of_Year,0))</f>
        <v>8</v>
      </c>
      <c r="I200" s="49">
        <v>1</v>
      </c>
    </row>
    <row r="201" spans="6:9" x14ac:dyDescent="0.2">
      <c r="F201" s="20" t="s">
        <v>283</v>
      </c>
      <c r="G201" s="20" t="s">
        <v>293</v>
      </c>
      <c r="H201" s="5">
        <f>INDEX(LU_Football_Month_Number,MATCH(LEFT(Football_Data[[#This Row],[Month]],3),LU_Months_of_Year,0))</f>
        <v>1</v>
      </c>
      <c r="I201" s="49">
        <v>1</v>
      </c>
    </row>
    <row r="202" spans="6:9" x14ac:dyDescent="0.2">
      <c r="F202" s="20" t="s">
        <v>281</v>
      </c>
      <c r="G202" s="20" t="s">
        <v>297</v>
      </c>
      <c r="H202" s="5">
        <f>INDEX(LU_Football_Month_Number,MATCH(LEFT(Football_Data[[#This Row],[Month]],3),LU_Months_of_Year,0))</f>
        <v>5</v>
      </c>
      <c r="I202" s="49">
        <v>0</v>
      </c>
    </row>
    <row r="203" spans="6:9" x14ac:dyDescent="0.2">
      <c r="F203" s="20" t="s">
        <v>278</v>
      </c>
      <c r="G203" s="20" t="s">
        <v>293</v>
      </c>
      <c r="H203" s="5">
        <f>INDEX(LU_Football_Month_Number,MATCH(LEFT(Football_Data[[#This Row],[Month]],3),LU_Months_of_Year,0))</f>
        <v>1</v>
      </c>
      <c r="I203" s="49">
        <v>0</v>
      </c>
    </row>
    <row r="204" spans="6:9" x14ac:dyDescent="0.2">
      <c r="F204" s="20" t="s">
        <v>281</v>
      </c>
      <c r="G204" s="20" t="s">
        <v>293</v>
      </c>
      <c r="H204" s="5">
        <f>INDEX(LU_Football_Month_Number,MATCH(LEFT(Football_Data[[#This Row],[Month]],3),LU_Months_of_Year,0))</f>
        <v>1</v>
      </c>
      <c r="I204" s="49">
        <v>3</v>
      </c>
    </row>
    <row r="205" spans="6:9" x14ac:dyDescent="0.2">
      <c r="F205" s="20" t="s">
        <v>291</v>
      </c>
      <c r="G205" s="20" t="s">
        <v>181</v>
      </c>
      <c r="H205" s="5">
        <f>INDEX(LU_Football_Month_Number,MATCH(LEFT(Football_Data[[#This Row],[Month]],3),LU_Months_of_Year,0))</f>
        <v>10</v>
      </c>
      <c r="I205" s="49">
        <v>0</v>
      </c>
    </row>
    <row r="206" spans="6:9" x14ac:dyDescent="0.2">
      <c r="F206" s="20" t="s">
        <v>271</v>
      </c>
      <c r="G206" s="20" t="s">
        <v>296</v>
      </c>
      <c r="H206" s="5">
        <f>INDEX(LU_Football_Month_Number,MATCH(LEFT(Football_Data[[#This Row],[Month]],3),LU_Months_of_Year,0))</f>
        <v>4</v>
      </c>
      <c r="I206" s="49">
        <v>3</v>
      </c>
    </row>
    <row r="207" spans="6:9" x14ac:dyDescent="0.2">
      <c r="F207" s="20" t="s">
        <v>274</v>
      </c>
      <c r="G207" s="20" t="s">
        <v>297</v>
      </c>
      <c r="H207" s="5">
        <f>INDEX(LU_Football_Month_Number,MATCH(LEFT(Football_Data[[#This Row],[Month]],3),LU_Months_of_Year,0))</f>
        <v>5</v>
      </c>
      <c r="I207" s="49">
        <v>1</v>
      </c>
    </row>
    <row r="208" spans="6:9" x14ac:dyDescent="0.2">
      <c r="F208" s="20" t="s">
        <v>286</v>
      </c>
      <c r="G208" s="20" t="s">
        <v>293</v>
      </c>
      <c r="H208" s="5">
        <f>INDEX(LU_Football_Month_Number,MATCH(LEFT(Football_Data[[#This Row],[Month]],3),LU_Months_of_Year,0))</f>
        <v>1</v>
      </c>
      <c r="I208" s="49">
        <v>1</v>
      </c>
    </row>
    <row r="209" spans="6:9" x14ac:dyDescent="0.2">
      <c r="F209" s="20" t="s">
        <v>281</v>
      </c>
      <c r="G209" s="20" t="s">
        <v>296</v>
      </c>
      <c r="H209" s="5">
        <f>INDEX(LU_Football_Month_Number,MATCH(LEFT(Football_Data[[#This Row],[Month]],3),LU_Months_of_Year,0))</f>
        <v>4</v>
      </c>
      <c r="I209" s="49">
        <v>1</v>
      </c>
    </row>
    <row r="210" spans="6:9" x14ac:dyDescent="0.2">
      <c r="F210" s="20" t="s">
        <v>290</v>
      </c>
      <c r="G210" s="20" t="s">
        <v>300</v>
      </c>
      <c r="H210" s="5">
        <f>INDEX(LU_Football_Month_Number,MATCH(LEFT(Football_Data[[#This Row],[Month]],3),LU_Months_of_Year,0))</f>
        <v>8</v>
      </c>
      <c r="I210" s="49">
        <v>1</v>
      </c>
    </row>
    <row r="211" spans="6:9" x14ac:dyDescent="0.2">
      <c r="F211" s="20" t="s">
        <v>280</v>
      </c>
      <c r="G211" s="20" t="s">
        <v>301</v>
      </c>
      <c r="H211" s="5">
        <f>INDEX(LU_Football_Month_Number,MATCH(LEFT(Football_Data[[#This Row],[Month]],3),LU_Months_of_Year,0))</f>
        <v>9</v>
      </c>
      <c r="I211" s="49">
        <v>0</v>
      </c>
    </row>
    <row r="212" spans="6:9" x14ac:dyDescent="0.2">
      <c r="F212" s="20" t="s">
        <v>286</v>
      </c>
      <c r="G212" s="20" t="s">
        <v>293</v>
      </c>
      <c r="H212" s="5">
        <f>INDEX(LU_Football_Month_Number,MATCH(LEFT(Football_Data[[#This Row],[Month]],3),LU_Months_of_Year,0))</f>
        <v>1</v>
      </c>
      <c r="I212" s="49">
        <v>0</v>
      </c>
    </row>
    <row r="213" spans="6:9" x14ac:dyDescent="0.2">
      <c r="F213" s="20" t="s">
        <v>273</v>
      </c>
      <c r="G213" s="20" t="s">
        <v>298</v>
      </c>
      <c r="H213" s="5">
        <f>INDEX(LU_Football_Month_Number,MATCH(LEFT(Football_Data[[#This Row],[Month]],3),LU_Months_of_Year,0))</f>
        <v>6</v>
      </c>
      <c r="I213" s="49">
        <v>3</v>
      </c>
    </row>
    <row r="214" spans="6:9" x14ac:dyDescent="0.2">
      <c r="F214" s="20" t="s">
        <v>292</v>
      </c>
      <c r="G214" s="20" t="s">
        <v>296</v>
      </c>
      <c r="H214" s="5">
        <f>INDEX(LU_Football_Month_Number,MATCH(LEFT(Football_Data[[#This Row],[Month]],3),LU_Months_of_Year,0))</f>
        <v>4</v>
      </c>
      <c r="I214" s="49">
        <v>1</v>
      </c>
    </row>
    <row r="215" spans="6:9" x14ac:dyDescent="0.2">
      <c r="F215" s="20" t="s">
        <v>278</v>
      </c>
      <c r="G215" s="20" t="s">
        <v>294</v>
      </c>
      <c r="H215" s="5">
        <f>INDEX(LU_Football_Month_Number,MATCH(LEFT(Football_Data[[#This Row],[Month]],3),LU_Months_of_Year,0))</f>
        <v>2</v>
      </c>
      <c r="I215" s="49">
        <v>1</v>
      </c>
    </row>
    <row r="216" spans="6:9" x14ac:dyDescent="0.2">
      <c r="F216" s="20" t="s">
        <v>271</v>
      </c>
      <c r="G216" s="20" t="s">
        <v>295</v>
      </c>
      <c r="H216" s="5">
        <f>INDEX(LU_Football_Month_Number,MATCH(LEFT(Football_Data[[#This Row],[Month]],3),LU_Months_of_Year,0))</f>
        <v>3</v>
      </c>
      <c r="I216" s="49">
        <v>1</v>
      </c>
    </row>
    <row r="217" spans="6:9" x14ac:dyDescent="0.2">
      <c r="F217" s="20" t="s">
        <v>281</v>
      </c>
      <c r="G217" s="20" t="s">
        <v>293</v>
      </c>
      <c r="H217" s="5">
        <f>INDEX(LU_Football_Month_Number,MATCH(LEFT(Football_Data[[#This Row],[Month]],3),LU_Months_of_Year,0))</f>
        <v>1</v>
      </c>
      <c r="I217" s="49">
        <v>0</v>
      </c>
    </row>
    <row r="218" spans="6:9" x14ac:dyDescent="0.2">
      <c r="F218" s="20" t="s">
        <v>280</v>
      </c>
      <c r="G218" s="20" t="s">
        <v>297</v>
      </c>
      <c r="H218" s="5">
        <f>INDEX(LU_Football_Month_Number,MATCH(LEFT(Football_Data[[#This Row],[Month]],3),LU_Months_of_Year,0))</f>
        <v>5</v>
      </c>
      <c r="I218" s="49">
        <v>3</v>
      </c>
    </row>
    <row r="219" spans="6:9" x14ac:dyDescent="0.2">
      <c r="F219" s="20" t="s">
        <v>289</v>
      </c>
      <c r="G219" s="20" t="s">
        <v>299</v>
      </c>
      <c r="H219" s="5">
        <f>INDEX(LU_Football_Month_Number,MATCH(LEFT(Football_Data[[#This Row],[Month]],3),LU_Months_of_Year,0))</f>
        <v>7</v>
      </c>
      <c r="I219" s="49">
        <v>3</v>
      </c>
    </row>
    <row r="220" spans="6:9" x14ac:dyDescent="0.2">
      <c r="F220" s="20" t="s">
        <v>285</v>
      </c>
      <c r="G220" s="20" t="s">
        <v>298</v>
      </c>
      <c r="H220" s="5">
        <f>INDEX(LU_Football_Month_Number,MATCH(LEFT(Football_Data[[#This Row],[Month]],3),LU_Months_of_Year,0))</f>
        <v>6</v>
      </c>
      <c r="I220" s="49">
        <v>0</v>
      </c>
    </row>
    <row r="221" spans="6:9" x14ac:dyDescent="0.2">
      <c r="F221" s="20" t="s">
        <v>272</v>
      </c>
      <c r="G221" s="20" t="s">
        <v>299</v>
      </c>
      <c r="H221" s="5">
        <f>INDEX(LU_Football_Month_Number,MATCH(LEFT(Football_Data[[#This Row],[Month]],3),LU_Months_of_Year,0))</f>
        <v>7</v>
      </c>
      <c r="I221" s="49">
        <v>0</v>
      </c>
    </row>
    <row r="222" spans="6:9" x14ac:dyDescent="0.2">
      <c r="F222" s="20" t="s">
        <v>292</v>
      </c>
      <c r="G222" s="20" t="s">
        <v>293</v>
      </c>
      <c r="H222" s="5">
        <f>INDEX(LU_Football_Month_Number,MATCH(LEFT(Football_Data[[#This Row],[Month]],3),LU_Months_of_Year,0))</f>
        <v>1</v>
      </c>
      <c r="I222" s="49">
        <v>3</v>
      </c>
    </row>
    <row r="223" spans="6:9" x14ac:dyDescent="0.2">
      <c r="F223" s="20" t="s">
        <v>290</v>
      </c>
      <c r="G223" s="20" t="s">
        <v>181</v>
      </c>
      <c r="H223" s="5">
        <f>INDEX(LU_Football_Month_Number,MATCH(LEFT(Football_Data[[#This Row],[Month]],3),LU_Months_of_Year,0))</f>
        <v>10</v>
      </c>
      <c r="I223" s="49">
        <v>0</v>
      </c>
    </row>
    <row r="224" spans="6:9" x14ac:dyDescent="0.2">
      <c r="F224" s="20" t="s">
        <v>277</v>
      </c>
      <c r="G224" s="20" t="s">
        <v>300</v>
      </c>
      <c r="H224" s="5">
        <f>INDEX(LU_Football_Month_Number,MATCH(LEFT(Football_Data[[#This Row],[Month]],3),LU_Months_of_Year,0))</f>
        <v>8</v>
      </c>
      <c r="I224" s="49">
        <v>0</v>
      </c>
    </row>
    <row r="225" spans="6:9" x14ac:dyDescent="0.2">
      <c r="F225" s="20" t="s">
        <v>281</v>
      </c>
      <c r="G225" s="20" t="s">
        <v>300</v>
      </c>
      <c r="H225" s="5">
        <f>INDEX(LU_Football_Month_Number,MATCH(LEFT(Football_Data[[#This Row],[Month]],3),LU_Months_of_Year,0))</f>
        <v>8</v>
      </c>
      <c r="I225" s="49">
        <v>3</v>
      </c>
    </row>
    <row r="226" spans="6:9" x14ac:dyDescent="0.2">
      <c r="F226" s="20" t="s">
        <v>274</v>
      </c>
      <c r="G226" s="20" t="s">
        <v>295</v>
      </c>
      <c r="H226" s="5">
        <f>INDEX(LU_Football_Month_Number,MATCH(LEFT(Football_Data[[#This Row],[Month]],3),LU_Months_of_Year,0))</f>
        <v>3</v>
      </c>
      <c r="I226" s="49">
        <v>0</v>
      </c>
    </row>
    <row r="227" spans="6:9" x14ac:dyDescent="0.2">
      <c r="F227" s="20" t="s">
        <v>272</v>
      </c>
      <c r="G227" s="20" t="s">
        <v>294</v>
      </c>
      <c r="H227" s="5">
        <f>INDEX(LU_Football_Month_Number,MATCH(LEFT(Football_Data[[#This Row],[Month]],3),LU_Months_of_Year,0))</f>
        <v>2</v>
      </c>
      <c r="I227" s="49">
        <v>1</v>
      </c>
    </row>
    <row r="228" spans="6:9" x14ac:dyDescent="0.2">
      <c r="F228" s="20" t="s">
        <v>290</v>
      </c>
      <c r="G228" s="20" t="s">
        <v>300</v>
      </c>
      <c r="H228" s="5">
        <f>INDEX(LU_Football_Month_Number,MATCH(LEFT(Football_Data[[#This Row],[Month]],3),LU_Months_of_Year,0))</f>
        <v>8</v>
      </c>
      <c r="I228" s="49">
        <v>0</v>
      </c>
    </row>
    <row r="229" spans="6:9" x14ac:dyDescent="0.2">
      <c r="F229" s="20" t="s">
        <v>291</v>
      </c>
      <c r="G229" s="20" t="s">
        <v>299</v>
      </c>
      <c r="H229" s="5">
        <f>INDEX(LU_Football_Month_Number,MATCH(LEFT(Football_Data[[#This Row],[Month]],3),LU_Months_of_Year,0))</f>
        <v>7</v>
      </c>
      <c r="I229" s="49">
        <v>3</v>
      </c>
    </row>
    <row r="230" spans="6:9" x14ac:dyDescent="0.2">
      <c r="F230" s="20" t="s">
        <v>276</v>
      </c>
      <c r="G230" s="20" t="s">
        <v>300</v>
      </c>
      <c r="H230" s="5">
        <f>INDEX(LU_Football_Month_Number,MATCH(LEFT(Football_Data[[#This Row],[Month]],3),LU_Months_of_Year,0))</f>
        <v>8</v>
      </c>
      <c r="I230" s="49">
        <v>3</v>
      </c>
    </row>
    <row r="231" spans="6:9" x14ac:dyDescent="0.2">
      <c r="F231" s="20" t="s">
        <v>277</v>
      </c>
      <c r="G231" s="20" t="s">
        <v>293</v>
      </c>
      <c r="H231" s="5">
        <f>INDEX(LU_Football_Month_Number,MATCH(LEFT(Football_Data[[#This Row],[Month]],3),LU_Months_of_Year,0))</f>
        <v>1</v>
      </c>
      <c r="I231" s="49">
        <v>1</v>
      </c>
    </row>
    <row r="232" spans="6:9" x14ac:dyDescent="0.2">
      <c r="F232" s="20" t="s">
        <v>288</v>
      </c>
      <c r="G232" s="20" t="s">
        <v>293</v>
      </c>
      <c r="H232" s="5">
        <f>INDEX(LU_Football_Month_Number,MATCH(LEFT(Football_Data[[#This Row],[Month]],3),LU_Months_of_Year,0))</f>
        <v>1</v>
      </c>
      <c r="I232" s="49">
        <v>3</v>
      </c>
    </row>
    <row r="233" spans="6:9" x14ac:dyDescent="0.2">
      <c r="F233" s="20" t="s">
        <v>292</v>
      </c>
      <c r="G233" s="20" t="s">
        <v>294</v>
      </c>
      <c r="H233" s="5">
        <f>INDEX(LU_Football_Month_Number,MATCH(LEFT(Football_Data[[#This Row],[Month]],3),LU_Months_of_Year,0))</f>
        <v>2</v>
      </c>
      <c r="I233" s="49">
        <v>0</v>
      </c>
    </row>
    <row r="234" spans="6:9" x14ac:dyDescent="0.2">
      <c r="F234" s="20" t="s">
        <v>276</v>
      </c>
      <c r="G234" s="20" t="s">
        <v>295</v>
      </c>
      <c r="H234" s="5">
        <f>INDEX(LU_Football_Month_Number,MATCH(LEFT(Football_Data[[#This Row],[Month]],3),LU_Months_of_Year,0))</f>
        <v>3</v>
      </c>
      <c r="I234" s="49">
        <v>3</v>
      </c>
    </row>
    <row r="235" spans="6:9" x14ac:dyDescent="0.2">
      <c r="F235" s="20" t="s">
        <v>280</v>
      </c>
      <c r="G235" s="20" t="s">
        <v>300</v>
      </c>
      <c r="H235" s="5">
        <f>INDEX(LU_Football_Month_Number,MATCH(LEFT(Football_Data[[#This Row],[Month]],3),LU_Months_of_Year,0))</f>
        <v>8</v>
      </c>
      <c r="I235" s="49">
        <v>0</v>
      </c>
    </row>
    <row r="236" spans="6:9" x14ac:dyDescent="0.2">
      <c r="F236" s="20" t="s">
        <v>281</v>
      </c>
      <c r="G236" s="20" t="s">
        <v>300</v>
      </c>
      <c r="H236" s="5">
        <f>INDEX(LU_Football_Month_Number,MATCH(LEFT(Football_Data[[#This Row],[Month]],3),LU_Months_of_Year,0))</f>
        <v>8</v>
      </c>
      <c r="I236" s="49">
        <v>0</v>
      </c>
    </row>
    <row r="237" spans="6:9" x14ac:dyDescent="0.2">
      <c r="F237" s="20" t="s">
        <v>279</v>
      </c>
      <c r="G237" s="20" t="s">
        <v>301</v>
      </c>
      <c r="H237" s="5">
        <f>INDEX(LU_Football_Month_Number,MATCH(LEFT(Football_Data[[#This Row],[Month]],3),LU_Months_of_Year,0))</f>
        <v>9</v>
      </c>
      <c r="I237" s="49">
        <v>1</v>
      </c>
    </row>
    <row r="238" spans="6:9" x14ac:dyDescent="0.2">
      <c r="F238" s="20" t="s">
        <v>273</v>
      </c>
      <c r="G238" s="20" t="s">
        <v>296</v>
      </c>
      <c r="H238" s="5">
        <f>INDEX(LU_Football_Month_Number,MATCH(LEFT(Football_Data[[#This Row],[Month]],3),LU_Months_of_Year,0))</f>
        <v>4</v>
      </c>
      <c r="I238" s="49">
        <v>1</v>
      </c>
    </row>
    <row r="239" spans="6:9" x14ac:dyDescent="0.2">
      <c r="F239" s="20" t="s">
        <v>287</v>
      </c>
      <c r="G239" s="20" t="s">
        <v>298</v>
      </c>
      <c r="H239" s="5">
        <f>INDEX(LU_Football_Month_Number,MATCH(LEFT(Football_Data[[#This Row],[Month]],3),LU_Months_of_Year,0))</f>
        <v>6</v>
      </c>
      <c r="I239" s="49">
        <v>0</v>
      </c>
    </row>
    <row r="240" spans="6:9" x14ac:dyDescent="0.2">
      <c r="F240" s="20" t="s">
        <v>273</v>
      </c>
      <c r="G240" s="20" t="s">
        <v>299</v>
      </c>
      <c r="H240" s="5">
        <f>INDEX(LU_Football_Month_Number,MATCH(LEFT(Football_Data[[#This Row],[Month]],3),LU_Months_of_Year,0))</f>
        <v>7</v>
      </c>
      <c r="I240" s="49">
        <v>0</v>
      </c>
    </row>
    <row r="241" spans="6:9" x14ac:dyDescent="0.2">
      <c r="F241" s="20" t="s">
        <v>270</v>
      </c>
      <c r="G241" s="20" t="s">
        <v>295</v>
      </c>
      <c r="H241" s="5">
        <f>INDEX(LU_Football_Month_Number,MATCH(LEFT(Football_Data[[#This Row],[Month]],3),LU_Months_of_Year,0))</f>
        <v>3</v>
      </c>
      <c r="I241" s="49">
        <v>3</v>
      </c>
    </row>
    <row r="242" spans="6:9" x14ac:dyDescent="0.2">
      <c r="F242" s="20" t="s">
        <v>277</v>
      </c>
      <c r="G242" s="20" t="s">
        <v>300</v>
      </c>
      <c r="H242" s="5">
        <f>INDEX(LU_Football_Month_Number,MATCH(LEFT(Football_Data[[#This Row],[Month]],3),LU_Months_of_Year,0))</f>
        <v>8</v>
      </c>
      <c r="I242" s="49">
        <v>1</v>
      </c>
    </row>
    <row r="243" spans="6:9" x14ac:dyDescent="0.2">
      <c r="F243" s="20" t="s">
        <v>287</v>
      </c>
      <c r="G243" s="20" t="s">
        <v>294</v>
      </c>
      <c r="H243" s="5">
        <f>INDEX(LU_Football_Month_Number,MATCH(LEFT(Football_Data[[#This Row],[Month]],3),LU_Months_of_Year,0))</f>
        <v>2</v>
      </c>
      <c r="I243" s="49">
        <v>0</v>
      </c>
    </row>
    <row r="244" spans="6:9" x14ac:dyDescent="0.2">
      <c r="F244" s="20" t="s">
        <v>278</v>
      </c>
      <c r="G244" s="20" t="s">
        <v>299</v>
      </c>
      <c r="H244" s="5">
        <f>INDEX(LU_Football_Month_Number,MATCH(LEFT(Football_Data[[#This Row],[Month]],3),LU_Months_of_Year,0))</f>
        <v>7</v>
      </c>
      <c r="I244" s="49">
        <v>3</v>
      </c>
    </row>
    <row r="245" spans="6:9" x14ac:dyDescent="0.2">
      <c r="F245" s="20" t="s">
        <v>290</v>
      </c>
      <c r="G245" s="20" t="s">
        <v>298</v>
      </c>
      <c r="H245" s="5">
        <f>INDEX(LU_Football_Month_Number,MATCH(LEFT(Football_Data[[#This Row],[Month]],3),LU_Months_of_Year,0))</f>
        <v>6</v>
      </c>
      <c r="I245" s="49">
        <v>1</v>
      </c>
    </row>
    <row r="246" spans="6:9" x14ac:dyDescent="0.2">
      <c r="F246" s="20" t="s">
        <v>281</v>
      </c>
      <c r="G246" s="20" t="s">
        <v>300</v>
      </c>
      <c r="H246" s="5">
        <f>INDEX(LU_Football_Month_Number,MATCH(LEFT(Football_Data[[#This Row],[Month]],3),LU_Months_of_Year,0))</f>
        <v>8</v>
      </c>
      <c r="I246" s="49">
        <v>3</v>
      </c>
    </row>
    <row r="247" spans="6:9" x14ac:dyDescent="0.2">
      <c r="F247" s="20" t="s">
        <v>283</v>
      </c>
      <c r="G247" s="20" t="s">
        <v>296</v>
      </c>
      <c r="H247" s="5">
        <f>INDEX(LU_Football_Month_Number,MATCH(LEFT(Football_Data[[#This Row],[Month]],3),LU_Months_of_Year,0))</f>
        <v>4</v>
      </c>
      <c r="I247" s="49">
        <v>3</v>
      </c>
    </row>
    <row r="248" spans="6:9" x14ac:dyDescent="0.2">
      <c r="F248" s="20" t="s">
        <v>288</v>
      </c>
      <c r="G248" s="20" t="s">
        <v>300</v>
      </c>
      <c r="H248" s="5">
        <f>INDEX(LU_Football_Month_Number,MATCH(LEFT(Football_Data[[#This Row],[Month]],3),LU_Months_of_Year,0))</f>
        <v>8</v>
      </c>
      <c r="I248" s="49">
        <v>3</v>
      </c>
    </row>
    <row r="249" spans="6:9" x14ac:dyDescent="0.2">
      <c r="F249" s="20" t="s">
        <v>278</v>
      </c>
      <c r="G249" s="20" t="s">
        <v>181</v>
      </c>
      <c r="H249" s="5">
        <f>INDEX(LU_Football_Month_Number,MATCH(LEFT(Football_Data[[#This Row],[Month]],3),LU_Months_of_Year,0))</f>
        <v>10</v>
      </c>
      <c r="I249" s="49">
        <v>0</v>
      </c>
    </row>
    <row r="250" spans="6:9" x14ac:dyDescent="0.2">
      <c r="F250" s="20" t="s">
        <v>286</v>
      </c>
      <c r="G250" s="20" t="s">
        <v>294</v>
      </c>
      <c r="H250" s="5">
        <f>INDEX(LU_Football_Month_Number,MATCH(LEFT(Football_Data[[#This Row],[Month]],3),LU_Months_of_Year,0))</f>
        <v>2</v>
      </c>
      <c r="I250" s="49">
        <v>3</v>
      </c>
    </row>
    <row r="251" spans="6:9" x14ac:dyDescent="0.2">
      <c r="F251" s="20" t="s">
        <v>288</v>
      </c>
      <c r="G251" s="20" t="s">
        <v>299</v>
      </c>
      <c r="H251" s="5">
        <f>INDEX(LU_Football_Month_Number,MATCH(LEFT(Football_Data[[#This Row],[Month]],3),LU_Months_of_Year,0))</f>
        <v>7</v>
      </c>
      <c r="I251" s="49">
        <v>1</v>
      </c>
    </row>
    <row r="252" spans="6:9" x14ac:dyDescent="0.2">
      <c r="F252" s="20" t="s">
        <v>271</v>
      </c>
      <c r="G252" s="20" t="s">
        <v>295</v>
      </c>
      <c r="H252" s="5">
        <f>INDEX(LU_Football_Month_Number,MATCH(LEFT(Football_Data[[#This Row],[Month]],3),LU_Months_of_Year,0))</f>
        <v>3</v>
      </c>
      <c r="I252" s="49">
        <v>0</v>
      </c>
    </row>
    <row r="253" spans="6:9" x14ac:dyDescent="0.2">
      <c r="F253" s="20" t="s">
        <v>283</v>
      </c>
      <c r="G253" s="20" t="s">
        <v>300</v>
      </c>
      <c r="H253" s="5">
        <f>INDEX(LU_Football_Month_Number,MATCH(LEFT(Football_Data[[#This Row],[Month]],3),LU_Months_of_Year,0))</f>
        <v>8</v>
      </c>
      <c r="I253" s="49">
        <v>1</v>
      </c>
    </row>
    <row r="254" spans="6:9" x14ac:dyDescent="0.2">
      <c r="F254" s="20" t="s">
        <v>277</v>
      </c>
      <c r="G254" s="20" t="s">
        <v>181</v>
      </c>
      <c r="H254" s="5">
        <f>INDEX(LU_Football_Month_Number,MATCH(LEFT(Football_Data[[#This Row],[Month]],3),LU_Months_of_Year,0))</f>
        <v>10</v>
      </c>
      <c r="I254" s="49">
        <v>1</v>
      </c>
    </row>
    <row r="255" spans="6:9" x14ac:dyDescent="0.2">
      <c r="F255" s="20" t="s">
        <v>290</v>
      </c>
      <c r="G255" s="20" t="s">
        <v>296</v>
      </c>
      <c r="H255" s="5">
        <f>INDEX(LU_Football_Month_Number,MATCH(LEFT(Football_Data[[#This Row],[Month]],3),LU_Months_of_Year,0))</f>
        <v>4</v>
      </c>
      <c r="I255" s="49">
        <v>0</v>
      </c>
    </row>
    <row r="256" spans="6:9" x14ac:dyDescent="0.2">
      <c r="F256" s="20" t="s">
        <v>292</v>
      </c>
      <c r="G256" s="20" t="s">
        <v>299</v>
      </c>
      <c r="H256" s="5">
        <f>INDEX(LU_Football_Month_Number,MATCH(LEFT(Football_Data[[#This Row],[Month]],3),LU_Months_of_Year,0))</f>
        <v>7</v>
      </c>
      <c r="I256" s="49">
        <v>0</v>
      </c>
    </row>
    <row r="257" spans="6:9" x14ac:dyDescent="0.2">
      <c r="F257" s="20" t="s">
        <v>271</v>
      </c>
      <c r="G257" s="20" t="s">
        <v>295</v>
      </c>
      <c r="H257" s="5">
        <f>INDEX(LU_Football_Month_Number,MATCH(LEFT(Football_Data[[#This Row],[Month]],3),LU_Months_of_Year,0))</f>
        <v>3</v>
      </c>
      <c r="I257" s="49">
        <v>3</v>
      </c>
    </row>
    <row r="258" spans="6:9" x14ac:dyDescent="0.2">
      <c r="F258" s="20" t="s">
        <v>283</v>
      </c>
      <c r="G258" s="20" t="s">
        <v>301</v>
      </c>
      <c r="H258" s="5">
        <f>INDEX(LU_Football_Month_Number,MATCH(LEFT(Football_Data[[#This Row],[Month]],3),LU_Months_of_Year,0))</f>
        <v>9</v>
      </c>
      <c r="I258" s="49">
        <v>3</v>
      </c>
    </row>
    <row r="259" spans="6:9" x14ac:dyDescent="0.2">
      <c r="F259" s="20" t="s">
        <v>277</v>
      </c>
      <c r="G259" s="20" t="s">
        <v>296</v>
      </c>
      <c r="H259" s="5">
        <f>INDEX(LU_Football_Month_Number,MATCH(LEFT(Football_Data[[#This Row],[Month]],3),LU_Months_of_Year,0))</f>
        <v>4</v>
      </c>
      <c r="I259" s="49">
        <v>0</v>
      </c>
    </row>
    <row r="260" spans="6:9" x14ac:dyDescent="0.2">
      <c r="F260" s="20" t="s">
        <v>291</v>
      </c>
      <c r="G260" s="20" t="s">
        <v>293</v>
      </c>
      <c r="H260" s="5">
        <f>INDEX(LU_Football_Month_Number,MATCH(LEFT(Football_Data[[#This Row],[Month]],3),LU_Months_of_Year,0))</f>
        <v>1</v>
      </c>
      <c r="I260" s="49">
        <v>0</v>
      </c>
    </row>
    <row r="261" spans="6:9" x14ac:dyDescent="0.2">
      <c r="F261" s="20" t="s">
        <v>276</v>
      </c>
      <c r="G261" s="20" t="s">
        <v>296</v>
      </c>
      <c r="H261" s="5">
        <f>INDEX(LU_Football_Month_Number,MATCH(LEFT(Football_Data[[#This Row],[Month]],3),LU_Months_of_Year,0))</f>
        <v>4</v>
      </c>
      <c r="I261" s="49">
        <v>0</v>
      </c>
    </row>
    <row r="262" spans="6:9" x14ac:dyDescent="0.2">
      <c r="F262" s="20" t="s">
        <v>287</v>
      </c>
      <c r="G262" s="20" t="s">
        <v>297</v>
      </c>
      <c r="H262" s="5">
        <f>INDEX(LU_Football_Month_Number,MATCH(LEFT(Football_Data[[#This Row],[Month]],3),LU_Months_of_Year,0))</f>
        <v>5</v>
      </c>
      <c r="I262" s="49">
        <v>3</v>
      </c>
    </row>
    <row r="263" spans="6:9" x14ac:dyDescent="0.2">
      <c r="F263" s="20" t="s">
        <v>281</v>
      </c>
      <c r="G263" s="20" t="s">
        <v>298</v>
      </c>
      <c r="H263" s="5">
        <f>INDEX(LU_Football_Month_Number,MATCH(LEFT(Football_Data[[#This Row],[Month]],3),LU_Months_of_Year,0))</f>
        <v>6</v>
      </c>
      <c r="I263" s="49">
        <v>0</v>
      </c>
    </row>
    <row r="264" spans="6:9" x14ac:dyDescent="0.2">
      <c r="F264" s="20" t="s">
        <v>283</v>
      </c>
      <c r="G264" s="20" t="s">
        <v>294</v>
      </c>
      <c r="H264" s="5">
        <f>INDEX(LU_Football_Month_Number,MATCH(LEFT(Football_Data[[#This Row],[Month]],3),LU_Months_of_Year,0))</f>
        <v>2</v>
      </c>
      <c r="I264" s="49">
        <v>0</v>
      </c>
    </row>
    <row r="265" spans="6:9" x14ac:dyDescent="0.2">
      <c r="F265" s="20" t="s">
        <v>273</v>
      </c>
      <c r="G265" s="20" t="s">
        <v>298</v>
      </c>
      <c r="H265" s="5">
        <f>INDEX(LU_Football_Month_Number,MATCH(LEFT(Football_Data[[#This Row],[Month]],3),LU_Months_of_Year,0))</f>
        <v>6</v>
      </c>
      <c r="I265" s="49">
        <v>3</v>
      </c>
    </row>
    <row r="266" spans="6:9" x14ac:dyDescent="0.2">
      <c r="F266" s="20" t="s">
        <v>274</v>
      </c>
      <c r="G266" s="20" t="s">
        <v>298</v>
      </c>
      <c r="H266" s="5">
        <f>INDEX(LU_Football_Month_Number,MATCH(LEFT(Football_Data[[#This Row],[Month]],3),LU_Months_of_Year,0))</f>
        <v>6</v>
      </c>
      <c r="I266" s="49">
        <v>0</v>
      </c>
    </row>
    <row r="267" spans="6:9" x14ac:dyDescent="0.2">
      <c r="F267" s="20" t="s">
        <v>270</v>
      </c>
      <c r="G267" s="20" t="s">
        <v>298</v>
      </c>
      <c r="H267" s="5">
        <f>INDEX(LU_Football_Month_Number,MATCH(LEFT(Football_Data[[#This Row],[Month]],3),LU_Months_of_Year,0))</f>
        <v>6</v>
      </c>
      <c r="I267" s="49">
        <v>1</v>
      </c>
    </row>
    <row r="268" spans="6:9" x14ac:dyDescent="0.2">
      <c r="F268" s="20" t="s">
        <v>282</v>
      </c>
      <c r="G268" s="20" t="s">
        <v>297</v>
      </c>
      <c r="H268" s="5">
        <f>INDEX(LU_Football_Month_Number,MATCH(LEFT(Football_Data[[#This Row],[Month]],3),LU_Months_of_Year,0))</f>
        <v>5</v>
      </c>
      <c r="I268" s="49">
        <v>3</v>
      </c>
    </row>
    <row r="269" spans="6:9" x14ac:dyDescent="0.2">
      <c r="F269" s="20" t="s">
        <v>290</v>
      </c>
      <c r="G269" s="20" t="s">
        <v>294</v>
      </c>
      <c r="H269" s="5">
        <f>INDEX(LU_Football_Month_Number,MATCH(LEFT(Football_Data[[#This Row],[Month]],3),LU_Months_of_Year,0))</f>
        <v>2</v>
      </c>
      <c r="I269" s="49">
        <v>0</v>
      </c>
    </row>
    <row r="270" spans="6:9" x14ac:dyDescent="0.2">
      <c r="F270" s="20" t="s">
        <v>281</v>
      </c>
      <c r="G270" s="20" t="s">
        <v>300</v>
      </c>
      <c r="H270" s="5">
        <f>INDEX(LU_Football_Month_Number,MATCH(LEFT(Football_Data[[#This Row],[Month]],3),LU_Months_of_Year,0))</f>
        <v>8</v>
      </c>
      <c r="I270" s="49">
        <v>0</v>
      </c>
    </row>
    <row r="271" spans="6:9" x14ac:dyDescent="0.2">
      <c r="F271" s="20" t="s">
        <v>275</v>
      </c>
      <c r="G271" s="20" t="s">
        <v>295</v>
      </c>
      <c r="H271" s="5">
        <f>INDEX(LU_Football_Month_Number,MATCH(LEFT(Football_Data[[#This Row],[Month]],3),LU_Months_of_Year,0))</f>
        <v>3</v>
      </c>
      <c r="I271" s="49">
        <v>1</v>
      </c>
    </row>
    <row r="272" spans="6:9" x14ac:dyDescent="0.2">
      <c r="F272" s="20" t="s">
        <v>288</v>
      </c>
      <c r="G272" s="20" t="s">
        <v>301</v>
      </c>
      <c r="H272" s="5">
        <f>INDEX(LU_Football_Month_Number,MATCH(LEFT(Football_Data[[#This Row],[Month]],3),LU_Months_of_Year,0))</f>
        <v>9</v>
      </c>
      <c r="I272" s="49">
        <v>1</v>
      </c>
    </row>
    <row r="273" spans="6:9" x14ac:dyDescent="0.2">
      <c r="F273" s="20" t="s">
        <v>285</v>
      </c>
      <c r="G273" s="20" t="s">
        <v>295</v>
      </c>
      <c r="H273" s="5">
        <f>INDEX(LU_Football_Month_Number,MATCH(LEFT(Football_Data[[#This Row],[Month]],3),LU_Months_of_Year,0))</f>
        <v>3</v>
      </c>
      <c r="I273" s="49">
        <v>3</v>
      </c>
    </row>
    <row r="274" spans="6:9" x14ac:dyDescent="0.2">
      <c r="F274" s="20" t="s">
        <v>270</v>
      </c>
      <c r="G274" s="20" t="s">
        <v>294</v>
      </c>
      <c r="H274" s="5">
        <f>INDEX(LU_Football_Month_Number,MATCH(LEFT(Football_Data[[#This Row],[Month]],3),LU_Months_of_Year,0))</f>
        <v>2</v>
      </c>
      <c r="I274" s="49">
        <v>0</v>
      </c>
    </row>
    <row r="275" spans="6:9" x14ac:dyDescent="0.2">
      <c r="F275" s="20" t="s">
        <v>280</v>
      </c>
      <c r="G275" s="20" t="s">
        <v>300</v>
      </c>
      <c r="H275" s="5">
        <f>INDEX(LU_Football_Month_Number,MATCH(LEFT(Football_Data[[#This Row],[Month]],3),LU_Months_of_Year,0))</f>
        <v>8</v>
      </c>
      <c r="I275" s="49">
        <v>0</v>
      </c>
    </row>
    <row r="276" spans="6:9" x14ac:dyDescent="0.2">
      <c r="F276" s="20" t="s">
        <v>289</v>
      </c>
      <c r="G276" s="20" t="s">
        <v>296</v>
      </c>
      <c r="H276" s="5">
        <f>INDEX(LU_Football_Month_Number,MATCH(LEFT(Football_Data[[#This Row],[Month]],3),LU_Months_of_Year,0))</f>
        <v>4</v>
      </c>
      <c r="I276" s="49">
        <v>1</v>
      </c>
    </row>
    <row r="277" spans="6:9" x14ac:dyDescent="0.2">
      <c r="F277" s="20" t="s">
        <v>285</v>
      </c>
      <c r="G277" s="20" t="s">
        <v>299</v>
      </c>
      <c r="H277" s="5">
        <f>INDEX(LU_Football_Month_Number,MATCH(LEFT(Football_Data[[#This Row],[Month]],3),LU_Months_of_Year,0))</f>
        <v>7</v>
      </c>
      <c r="I277" s="49">
        <v>1</v>
      </c>
    </row>
    <row r="278" spans="6:9" x14ac:dyDescent="0.2">
      <c r="F278" s="20" t="s">
        <v>284</v>
      </c>
      <c r="G278" s="20" t="s">
        <v>301</v>
      </c>
      <c r="H278" s="5">
        <f>INDEX(LU_Football_Month_Number,MATCH(LEFT(Football_Data[[#This Row],[Month]],3),LU_Months_of_Year,0))</f>
        <v>9</v>
      </c>
      <c r="I278" s="49">
        <v>1</v>
      </c>
    </row>
    <row r="279" spans="6:9" x14ac:dyDescent="0.2">
      <c r="F279" s="20" t="s">
        <v>292</v>
      </c>
      <c r="G279" s="20" t="s">
        <v>297</v>
      </c>
      <c r="H279" s="5">
        <f>INDEX(LU_Football_Month_Number,MATCH(LEFT(Football_Data[[#This Row],[Month]],3),LU_Months_of_Year,0))</f>
        <v>5</v>
      </c>
      <c r="I279" s="49">
        <v>3</v>
      </c>
    </row>
    <row r="280" spans="6:9" x14ac:dyDescent="0.2">
      <c r="F280" s="20" t="s">
        <v>286</v>
      </c>
      <c r="G280" s="20" t="s">
        <v>181</v>
      </c>
      <c r="H280" s="5">
        <f>INDEX(LU_Football_Month_Number,MATCH(LEFT(Football_Data[[#This Row],[Month]],3),LU_Months_of_Year,0))</f>
        <v>10</v>
      </c>
      <c r="I280" s="49">
        <v>0</v>
      </c>
    </row>
    <row r="281" spans="6:9" x14ac:dyDescent="0.2">
      <c r="F281" s="20" t="s">
        <v>288</v>
      </c>
      <c r="G281" s="20" t="s">
        <v>298</v>
      </c>
      <c r="H281" s="5">
        <f>INDEX(LU_Football_Month_Number,MATCH(LEFT(Football_Data[[#This Row],[Month]],3),LU_Months_of_Year,0))</f>
        <v>6</v>
      </c>
      <c r="I281" s="49">
        <v>1</v>
      </c>
    </row>
    <row r="282" spans="6:9" x14ac:dyDescent="0.2">
      <c r="F282" s="20" t="s">
        <v>290</v>
      </c>
      <c r="G282" s="20" t="s">
        <v>181</v>
      </c>
      <c r="H282" s="5">
        <f>INDEX(LU_Football_Month_Number,MATCH(LEFT(Football_Data[[#This Row],[Month]],3),LU_Months_of_Year,0))</f>
        <v>10</v>
      </c>
      <c r="I282" s="49">
        <v>0</v>
      </c>
    </row>
    <row r="283" spans="6:9" x14ac:dyDescent="0.2">
      <c r="F283" s="20" t="s">
        <v>269</v>
      </c>
      <c r="G283" s="20" t="s">
        <v>299</v>
      </c>
      <c r="H283" s="5">
        <f>INDEX(LU_Football_Month_Number,MATCH(LEFT(Football_Data[[#This Row],[Month]],3),LU_Months_of_Year,0))</f>
        <v>7</v>
      </c>
      <c r="I283" s="49">
        <v>1</v>
      </c>
    </row>
    <row r="284" spans="6:9" x14ac:dyDescent="0.2">
      <c r="F284" s="20" t="s">
        <v>289</v>
      </c>
      <c r="G284" s="20" t="s">
        <v>181</v>
      </c>
      <c r="H284" s="5">
        <f>INDEX(LU_Football_Month_Number,MATCH(LEFT(Football_Data[[#This Row],[Month]],3),LU_Months_of_Year,0))</f>
        <v>10</v>
      </c>
      <c r="I284" s="49">
        <v>1</v>
      </c>
    </row>
    <row r="285" spans="6:9" x14ac:dyDescent="0.2">
      <c r="F285" s="20" t="s">
        <v>292</v>
      </c>
      <c r="G285" s="20" t="s">
        <v>181</v>
      </c>
      <c r="H285" s="5">
        <f>INDEX(LU_Football_Month_Number,MATCH(LEFT(Football_Data[[#This Row],[Month]],3),LU_Months_of_Year,0))</f>
        <v>10</v>
      </c>
      <c r="I285" s="49">
        <v>1</v>
      </c>
    </row>
    <row r="286" spans="6:9" x14ac:dyDescent="0.2">
      <c r="F286" s="20" t="s">
        <v>285</v>
      </c>
      <c r="G286" s="20" t="s">
        <v>298</v>
      </c>
      <c r="H286" s="5">
        <f>INDEX(LU_Football_Month_Number,MATCH(LEFT(Football_Data[[#This Row],[Month]],3),LU_Months_of_Year,0))</f>
        <v>6</v>
      </c>
      <c r="I286" s="49">
        <v>1</v>
      </c>
    </row>
    <row r="287" spans="6:9" x14ac:dyDescent="0.2">
      <c r="F287" s="20" t="s">
        <v>279</v>
      </c>
      <c r="G287" s="20" t="s">
        <v>301</v>
      </c>
      <c r="H287" s="5">
        <f>INDEX(LU_Football_Month_Number,MATCH(LEFT(Football_Data[[#This Row],[Month]],3),LU_Months_of_Year,0))</f>
        <v>9</v>
      </c>
      <c r="I287" s="49">
        <v>0</v>
      </c>
    </row>
    <row r="288" spans="6:9" x14ac:dyDescent="0.2">
      <c r="F288" s="20" t="s">
        <v>271</v>
      </c>
      <c r="G288" s="20" t="s">
        <v>299</v>
      </c>
      <c r="H288" s="5">
        <f>INDEX(LU_Football_Month_Number,MATCH(LEFT(Football_Data[[#This Row],[Month]],3),LU_Months_of_Year,0))</f>
        <v>7</v>
      </c>
      <c r="I288" s="49">
        <v>1</v>
      </c>
    </row>
    <row r="289" spans="6:9" x14ac:dyDescent="0.2">
      <c r="F289" s="20" t="s">
        <v>292</v>
      </c>
      <c r="G289" s="20" t="s">
        <v>298</v>
      </c>
      <c r="H289" s="5">
        <f>INDEX(LU_Football_Month_Number,MATCH(LEFT(Football_Data[[#This Row],[Month]],3),LU_Months_of_Year,0))</f>
        <v>6</v>
      </c>
      <c r="I289" s="49">
        <v>0</v>
      </c>
    </row>
    <row r="290" spans="6:9" x14ac:dyDescent="0.2">
      <c r="F290" s="20" t="s">
        <v>292</v>
      </c>
      <c r="G290" s="20" t="s">
        <v>301</v>
      </c>
      <c r="H290" s="5">
        <f>INDEX(LU_Football_Month_Number,MATCH(LEFT(Football_Data[[#This Row],[Month]],3),LU_Months_of_Year,0))</f>
        <v>9</v>
      </c>
      <c r="I290" s="49">
        <v>1</v>
      </c>
    </row>
    <row r="291" spans="6:9" x14ac:dyDescent="0.2">
      <c r="F291" s="20" t="s">
        <v>269</v>
      </c>
      <c r="G291" s="20" t="s">
        <v>298</v>
      </c>
      <c r="H291" s="5">
        <f>INDEX(LU_Football_Month_Number,MATCH(LEFT(Football_Data[[#This Row],[Month]],3),LU_Months_of_Year,0))</f>
        <v>6</v>
      </c>
      <c r="I291" s="49">
        <v>0</v>
      </c>
    </row>
    <row r="292" spans="6:9" x14ac:dyDescent="0.2">
      <c r="F292" s="20" t="s">
        <v>290</v>
      </c>
      <c r="G292" s="20" t="s">
        <v>298</v>
      </c>
      <c r="H292" s="5">
        <f>INDEX(LU_Football_Month_Number,MATCH(LEFT(Football_Data[[#This Row],[Month]],3),LU_Months_of_Year,0))</f>
        <v>6</v>
      </c>
      <c r="I292" s="49">
        <v>0</v>
      </c>
    </row>
    <row r="293" spans="6:9" x14ac:dyDescent="0.2">
      <c r="F293" s="20" t="s">
        <v>271</v>
      </c>
      <c r="G293" s="20" t="s">
        <v>298</v>
      </c>
      <c r="H293" s="5">
        <f>INDEX(LU_Football_Month_Number,MATCH(LEFT(Football_Data[[#This Row],[Month]],3),LU_Months_of_Year,0))</f>
        <v>6</v>
      </c>
      <c r="I293" s="49">
        <v>0</v>
      </c>
    </row>
    <row r="294" spans="6:9" x14ac:dyDescent="0.2">
      <c r="F294" s="20" t="s">
        <v>276</v>
      </c>
      <c r="G294" s="20" t="s">
        <v>295</v>
      </c>
      <c r="H294" s="5">
        <f>INDEX(LU_Football_Month_Number,MATCH(LEFT(Football_Data[[#This Row],[Month]],3),LU_Months_of_Year,0))</f>
        <v>3</v>
      </c>
      <c r="I294" s="49">
        <v>3</v>
      </c>
    </row>
    <row r="295" spans="6:9" x14ac:dyDescent="0.2">
      <c r="F295" s="20" t="s">
        <v>286</v>
      </c>
      <c r="G295" s="20" t="s">
        <v>301</v>
      </c>
      <c r="H295" s="5">
        <f>INDEX(LU_Football_Month_Number,MATCH(LEFT(Football_Data[[#This Row],[Month]],3),LU_Months_of_Year,0))</f>
        <v>9</v>
      </c>
      <c r="I295" s="49">
        <v>0</v>
      </c>
    </row>
    <row r="296" spans="6:9" x14ac:dyDescent="0.2">
      <c r="F296" s="20" t="s">
        <v>274</v>
      </c>
      <c r="G296" s="20" t="s">
        <v>181</v>
      </c>
      <c r="H296" s="5">
        <f>INDEX(LU_Football_Month_Number,MATCH(LEFT(Football_Data[[#This Row],[Month]],3),LU_Months_of_Year,0))</f>
        <v>10</v>
      </c>
      <c r="I296" s="49">
        <v>3</v>
      </c>
    </row>
    <row r="297" spans="6:9" x14ac:dyDescent="0.2">
      <c r="F297" s="20" t="s">
        <v>273</v>
      </c>
      <c r="G297" s="20" t="s">
        <v>301</v>
      </c>
      <c r="H297" s="5">
        <f>INDEX(LU_Football_Month_Number,MATCH(LEFT(Football_Data[[#This Row],[Month]],3),LU_Months_of_Year,0))</f>
        <v>9</v>
      </c>
      <c r="I297" s="49">
        <v>0</v>
      </c>
    </row>
    <row r="298" spans="6:9" x14ac:dyDescent="0.2">
      <c r="F298" s="20" t="s">
        <v>286</v>
      </c>
      <c r="G298" s="20" t="s">
        <v>298</v>
      </c>
      <c r="H298" s="5">
        <f>INDEX(LU_Football_Month_Number,MATCH(LEFT(Football_Data[[#This Row],[Month]],3),LU_Months_of_Year,0))</f>
        <v>6</v>
      </c>
      <c r="I298" s="49">
        <v>1</v>
      </c>
    </row>
    <row r="299" spans="6:9" x14ac:dyDescent="0.2">
      <c r="F299" s="20" t="s">
        <v>279</v>
      </c>
      <c r="G299" s="20" t="s">
        <v>293</v>
      </c>
      <c r="H299" s="5">
        <f>INDEX(LU_Football_Month_Number,MATCH(LEFT(Football_Data[[#This Row],[Month]],3),LU_Months_of_Year,0))</f>
        <v>1</v>
      </c>
      <c r="I299" s="49">
        <v>0</v>
      </c>
    </row>
    <row r="300" spans="6:9" x14ac:dyDescent="0.2">
      <c r="F300" s="20" t="s">
        <v>282</v>
      </c>
      <c r="G300" s="20" t="s">
        <v>295</v>
      </c>
      <c r="H300" s="5">
        <f>INDEX(LU_Football_Month_Number,MATCH(LEFT(Football_Data[[#This Row],[Month]],3),LU_Months_of_Year,0))</f>
        <v>3</v>
      </c>
      <c r="I300" s="49">
        <v>3</v>
      </c>
    </row>
    <row r="301" spans="6:9" x14ac:dyDescent="0.2">
      <c r="F301" s="20" t="s">
        <v>269</v>
      </c>
      <c r="G301" s="20" t="s">
        <v>293</v>
      </c>
      <c r="H301" s="5">
        <f>INDEX(LU_Football_Month_Number,MATCH(LEFT(Football_Data[[#This Row],[Month]],3),LU_Months_of_Year,0))</f>
        <v>1</v>
      </c>
      <c r="I301" s="49">
        <v>3</v>
      </c>
    </row>
    <row r="302" spans="6:9" x14ac:dyDescent="0.2">
      <c r="F302" s="20" t="s">
        <v>276</v>
      </c>
      <c r="G302" s="20" t="s">
        <v>181</v>
      </c>
      <c r="H302" s="5">
        <f>INDEX(LU_Football_Month_Number,MATCH(LEFT(Football_Data[[#This Row],[Month]],3),LU_Months_of_Year,0))</f>
        <v>10</v>
      </c>
      <c r="I302" s="49">
        <v>3</v>
      </c>
    </row>
    <row r="303" spans="6:9" x14ac:dyDescent="0.2">
      <c r="F303" s="20" t="s">
        <v>274</v>
      </c>
      <c r="G303" s="20" t="s">
        <v>181</v>
      </c>
      <c r="H303" s="5">
        <f>INDEX(LU_Football_Month_Number,MATCH(LEFT(Football_Data[[#This Row],[Month]],3),LU_Months_of_Year,0))</f>
        <v>10</v>
      </c>
      <c r="I303" s="49">
        <v>0</v>
      </c>
    </row>
    <row r="304" spans="6:9" x14ac:dyDescent="0.2">
      <c r="F304" s="20" t="s">
        <v>275</v>
      </c>
      <c r="G304" s="20" t="s">
        <v>295</v>
      </c>
      <c r="H304" s="5">
        <f>INDEX(LU_Football_Month_Number,MATCH(LEFT(Football_Data[[#This Row],[Month]],3),LU_Months_of_Year,0))</f>
        <v>3</v>
      </c>
      <c r="I304" s="49">
        <v>3</v>
      </c>
    </row>
    <row r="305" spans="6:9" x14ac:dyDescent="0.2">
      <c r="F305" s="20" t="s">
        <v>290</v>
      </c>
      <c r="G305" s="20" t="s">
        <v>293</v>
      </c>
      <c r="H305" s="5">
        <f>INDEX(LU_Football_Month_Number,MATCH(LEFT(Football_Data[[#This Row],[Month]],3),LU_Months_of_Year,0))</f>
        <v>1</v>
      </c>
      <c r="I305" s="49">
        <v>3</v>
      </c>
    </row>
    <row r="306" spans="6:9" x14ac:dyDescent="0.2">
      <c r="F306" s="20" t="s">
        <v>288</v>
      </c>
      <c r="G306" s="20" t="s">
        <v>300</v>
      </c>
      <c r="H306" s="5">
        <f>INDEX(LU_Football_Month_Number,MATCH(LEFT(Football_Data[[#This Row],[Month]],3),LU_Months_of_Year,0))</f>
        <v>8</v>
      </c>
      <c r="I306" s="49">
        <v>3</v>
      </c>
    </row>
    <row r="307" spans="6:9" x14ac:dyDescent="0.2">
      <c r="F307" s="20" t="s">
        <v>291</v>
      </c>
      <c r="G307" s="20" t="s">
        <v>300</v>
      </c>
      <c r="H307" s="5">
        <f>INDEX(LU_Football_Month_Number,MATCH(LEFT(Football_Data[[#This Row],[Month]],3),LU_Months_of_Year,0))</f>
        <v>8</v>
      </c>
      <c r="I307" s="49">
        <v>0</v>
      </c>
    </row>
    <row r="308" spans="6:9" x14ac:dyDescent="0.2">
      <c r="F308" s="20" t="s">
        <v>281</v>
      </c>
      <c r="G308" s="20" t="s">
        <v>299</v>
      </c>
      <c r="H308" s="5">
        <f>INDEX(LU_Football_Month_Number,MATCH(LEFT(Football_Data[[#This Row],[Month]],3),LU_Months_of_Year,0))</f>
        <v>7</v>
      </c>
      <c r="I308" s="49">
        <v>3</v>
      </c>
    </row>
    <row r="309" spans="6:9" x14ac:dyDescent="0.2">
      <c r="F309" s="20" t="s">
        <v>278</v>
      </c>
      <c r="G309" s="20" t="s">
        <v>294</v>
      </c>
      <c r="H309" s="5">
        <f>INDEX(LU_Football_Month_Number,MATCH(LEFT(Football_Data[[#This Row],[Month]],3),LU_Months_of_Year,0))</f>
        <v>2</v>
      </c>
      <c r="I309" s="49">
        <v>0</v>
      </c>
    </row>
    <row r="310" spans="6:9" x14ac:dyDescent="0.2">
      <c r="F310" s="20" t="s">
        <v>282</v>
      </c>
      <c r="G310" s="20" t="s">
        <v>300</v>
      </c>
      <c r="H310" s="5">
        <f>INDEX(LU_Football_Month_Number,MATCH(LEFT(Football_Data[[#This Row],[Month]],3),LU_Months_of_Year,0))</f>
        <v>8</v>
      </c>
      <c r="I310" s="49">
        <v>1</v>
      </c>
    </row>
    <row r="311" spans="6:9" x14ac:dyDescent="0.2">
      <c r="F311" s="20" t="s">
        <v>277</v>
      </c>
      <c r="G311" s="20" t="s">
        <v>295</v>
      </c>
      <c r="H311" s="5">
        <f>INDEX(LU_Football_Month_Number,MATCH(LEFT(Football_Data[[#This Row],[Month]],3),LU_Months_of_Year,0))</f>
        <v>3</v>
      </c>
      <c r="I311" s="49">
        <v>1</v>
      </c>
    </row>
    <row r="312" spans="6:9" x14ac:dyDescent="0.2">
      <c r="F312" s="20" t="s">
        <v>291</v>
      </c>
      <c r="G312" s="20" t="s">
        <v>296</v>
      </c>
      <c r="H312" s="5">
        <f>INDEX(LU_Football_Month_Number,MATCH(LEFT(Football_Data[[#This Row],[Month]],3),LU_Months_of_Year,0))</f>
        <v>4</v>
      </c>
      <c r="I312" s="49">
        <v>0</v>
      </c>
    </row>
    <row r="313" spans="6:9" x14ac:dyDescent="0.2">
      <c r="F313" s="20" t="s">
        <v>282</v>
      </c>
      <c r="G313" s="20" t="s">
        <v>295</v>
      </c>
      <c r="H313" s="5">
        <f>INDEX(LU_Football_Month_Number,MATCH(LEFT(Football_Data[[#This Row],[Month]],3),LU_Months_of_Year,0))</f>
        <v>3</v>
      </c>
      <c r="I313" s="49">
        <v>3</v>
      </c>
    </row>
    <row r="314" spans="6:9" x14ac:dyDescent="0.2">
      <c r="F314" s="20" t="s">
        <v>282</v>
      </c>
      <c r="G314" s="20" t="s">
        <v>299</v>
      </c>
      <c r="H314" s="5">
        <f>INDEX(LU_Football_Month_Number,MATCH(LEFT(Football_Data[[#This Row],[Month]],3),LU_Months_of_Year,0))</f>
        <v>7</v>
      </c>
      <c r="I314" s="49">
        <v>3</v>
      </c>
    </row>
    <row r="315" spans="6:9" x14ac:dyDescent="0.2">
      <c r="F315" s="20" t="s">
        <v>277</v>
      </c>
      <c r="G315" s="20" t="s">
        <v>294</v>
      </c>
      <c r="H315" s="5">
        <f>INDEX(LU_Football_Month_Number,MATCH(LEFT(Football_Data[[#This Row],[Month]],3),LU_Months_of_Year,0))</f>
        <v>2</v>
      </c>
      <c r="I315" s="49">
        <v>3</v>
      </c>
    </row>
    <row r="316" spans="6:9" x14ac:dyDescent="0.2">
      <c r="F316" s="20" t="s">
        <v>287</v>
      </c>
      <c r="G316" s="20" t="s">
        <v>295</v>
      </c>
      <c r="H316" s="5">
        <f>INDEX(LU_Football_Month_Number,MATCH(LEFT(Football_Data[[#This Row],[Month]],3),LU_Months_of_Year,0))</f>
        <v>3</v>
      </c>
      <c r="I316" s="49">
        <v>0</v>
      </c>
    </row>
    <row r="317" spans="6:9" x14ac:dyDescent="0.2">
      <c r="F317" s="20" t="s">
        <v>277</v>
      </c>
      <c r="G317" s="20" t="s">
        <v>299</v>
      </c>
      <c r="H317" s="5">
        <f>INDEX(LU_Football_Month_Number,MATCH(LEFT(Football_Data[[#This Row],[Month]],3),LU_Months_of_Year,0))</f>
        <v>7</v>
      </c>
      <c r="I317" s="49">
        <v>0</v>
      </c>
    </row>
    <row r="318" spans="6:9" x14ac:dyDescent="0.2">
      <c r="F318" s="20" t="s">
        <v>290</v>
      </c>
      <c r="G318" s="20" t="s">
        <v>295</v>
      </c>
      <c r="H318" s="5">
        <f>INDEX(LU_Football_Month_Number,MATCH(LEFT(Football_Data[[#This Row],[Month]],3),LU_Months_of_Year,0))</f>
        <v>3</v>
      </c>
      <c r="I318" s="49">
        <v>0</v>
      </c>
    </row>
    <row r="319" spans="6:9" x14ac:dyDescent="0.2">
      <c r="F319" s="20" t="s">
        <v>278</v>
      </c>
      <c r="G319" s="20" t="s">
        <v>299</v>
      </c>
      <c r="H319" s="5">
        <f>INDEX(LU_Football_Month_Number,MATCH(LEFT(Football_Data[[#This Row],[Month]],3),LU_Months_of_Year,0))</f>
        <v>7</v>
      </c>
      <c r="I319" s="49">
        <v>0</v>
      </c>
    </row>
    <row r="320" spans="6:9" x14ac:dyDescent="0.2">
      <c r="F320" s="20" t="s">
        <v>281</v>
      </c>
      <c r="G320" s="20" t="s">
        <v>297</v>
      </c>
      <c r="H320" s="5">
        <f>INDEX(LU_Football_Month_Number,MATCH(LEFT(Football_Data[[#This Row],[Month]],3),LU_Months_of_Year,0))</f>
        <v>5</v>
      </c>
      <c r="I320" s="49">
        <v>3</v>
      </c>
    </row>
    <row r="321" spans="6:9" x14ac:dyDescent="0.2">
      <c r="F321" s="20" t="s">
        <v>273</v>
      </c>
      <c r="G321" s="20" t="s">
        <v>298</v>
      </c>
      <c r="H321" s="5">
        <f>INDEX(LU_Football_Month_Number,MATCH(LEFT(Football_Data[[#This Row],[Month]],3),LU_Months_of_Year,0))</f>
        <v>6</v>
      </c>
      <c r="I321" s="49">
        <v>1</v>
      </c>
    </row>
    <row r="322" spans="6:9" x14ac:dyDescent="0.2">
      <c r="F322" s="20" t="s">
        <v>280</v>
      </c>
      <c r="G322" s="20" t="s">
        <v>300</v>
      </c>
      <c r="H322" s="5">
        <f>INDEX(LU_Football_Month_Number,MATCH(LEFT(Football_Data[[#This Row],[Month]],3),LU_Months_of_Year,0))</f>
        <v>8</v>
      </c>
      <c r="I322" s="49">
        <v>3</v>
      </c>
    </row>
    <row r="323" spans="6:9" x14ac:dyDescent="0.2">
      <c r="F323" s="20" t="s">
        <v>282</v>
      </c>
      <c r="G323" s="20" t="s">
        <v>293</v>
      </c>
      <c r="H323" s="5">
        <f>INDEX(LU_Football_Month_Number,MATCH(LEFT(Football_Data[[#This Row],[Month]],3),LU_Months_of_Year,0))</f>
        <v>1</v>
      </c>
      <c r="I323" s="49">
        <v>1</v>
      </c>
    </row>
    <row r="324" spans="6:9" x14ac:dyDescent="0.2">
      <c r="F324" s="20" t="s">
        <v>279</v>
      </c>
      <c r="G324" s="20" t="s">
        <v>301</v>
      </c>
      <c r="H324" s="5">
        <f>INDEX(LU_Football_Month_Number,MATCH(LEFT(Football_Data[[#This Row],[Month]],3),LU_Months_of_Year,0))</f>
        <v>9</v>
      </c>
      <c r="I324" s="49">
        <v>1</v>
      </c>
    </row>
    <row r="325" spans="6:9" x14ac:dyDescent="0.2">
      <c r="F325" s="20" t="s">
        <v>270</v>
      </c>
      <c r="G325" s="20" t="s">
        <v>296</v>
      </c>
      <c r="H325" s="5">
        <f>INDEX(LU_Football_Month_Number,MATCH(LEFT(Football_Data[[#This Row],[Month]],3),LU_Months_of_Year,0))</f>
        <v>4</v>
      </c>
      <c r="I325" s="49">
        <v>3</v>
      </c>
    </row>
    <row r="326" spans="6:9" x14ac:dyDescent="0.2">
      <c r="F326" s="20" t="s">
        <v>283</v>
      </c>
      <c r="G326" s="20" t="s">
        <v>293</v>
      </c>
      <c r="H326" s="5">
        <f>INDEX(LU_Football_Month_Number,MATCH(LEFT(Football_Data[[#This Row],[Month]],3),LU_Months_of_Year,0))</f>
        <v>1</v>
      </c>
      <c r="I326" s="49">
        <v>3</v>
      </c>
    </row>
    <row r="327" spans="6:9" x14ac:dyDescent="0.2">
      <c r="F327" s="20" t="s">
        <v>289</v>
      </c>
      <c r="G327" s="20" t="s">
        <v>301</v>
      </c>
      <c r="H327" s="5">
        <f>INDEX(LU_Football_Month_Number,MATCH(LEFT(Football_Data[[#This Row],[Month]],3),LU_Months_of_Year,0))</f>
        <v>9</v>
      </c>
      <c r="I327" s="49">
        <v>1</v>
      </c>
    </row>
    <row r="328" spans="6:9" x14ac:dyDescent="0.2">
      <c r="F328" s="20" t="s">
        <v>271</v>
      </c>
      <c r="G328" s="20" t="s">
        <v>295</v>
      </c>
      <c r="H328" s="5">
        <f>INDEX(LU_Football_Month_Number,MATCH(LEFT(Football_Data[[#This Row],[Month]],3),LU_Months_of_Year,0))</f>
        <v>3</v>
      </c>
      <c r="I328" s="49">
        <v>3</v>
      </c>
    </row>
    <row r="329" spans="6:9" x14ac:dyDescent="0.2">
      <c r="F329" s="20" t="s">
        <v>270</v>
      </c>
      <c r="G329" s="20" t="s">
        <v>297</v>
      </c>
      <c r="H329" s="5">
        <f>INDEX(LU_Football_Month_Number,MATCH(LEFT(Football_Data[[#This Row],[Month]],3),LU_Months_of_Year,0))</f>
        <v>5</v>
      </c>
      <c r="I329" s="49">
        <v>3</v>
      </c>
    </row>
    <row r="330" spans="6:9" x14ac:dyDescent="0.2">
      <c r="F330" s="20" t="s">
        <v>280</v>
      </c>
      <c r="G330" s="20" t="s">
        <v>301</v>
      </c>
      <c r="H330" s="5">
        <f>INDEX(LU_Football_Month_Number,MATCH(LEFT(Football_Data[[#This Row],[Month]],3),LU_Months_of_Year,0))</f>
        <v>9</v>
      </c>
      <c r="I330" s="49">
        <v>3</v>
      </c>
    </row>
    <row r="331" spans="6:9" x14ac:dyDescent="0.2">
      <c r="F331" s="20" t="s">
        <v>288</v>
      </c>
      <c r="G331" s="20" t="s">
        <v>294</v>
      </c>
      <c r="H331" s="5">
        <f>INDEX(LU_Football_Month_Number,MATCH(LEFT(Football_Data[[#This Row],[Month]],3),LU_Months_of_Year,0))</f>
        <v>2</v>
      </c>
      <c r="I331" s="49">
        <v>1</v>
      </c>
    </row>
    <row r="332" spans="6:9" x14ac:dyDescent="0.2">
      <c r="F332" s="20" t="s">
        <v>274</v>
      </c>
      <c r="G332" s="20" t="s">
        <v>181</v>
      </c>
      <c r="H332" s="5">
        <f>INDEX(LU_Football_Month_Number,MATCH(LEFT(Football_Data[[#This Row],[Month]],3),LU_Months_of_Year,0))</f>
        <v>10</v>
      </c>
      <c r="I332" s="49">
        <v>0</v>
      </c>
    </row>
    <row r="333" spans="6:9" x14ac:dyDescent="0.2">
      <c r="F333" s="20" t="s">
        <v>278</v>
      </c>
      <c r="G333" s="20" t="s">
        <v>181</v>
      </c>
      <c r="H333" s="5">
        <f>INDEX(LU_Football_Month_Number,MATCH(LEFT(Football_Data[[#This Row],[Month]],3),LU_Months_of_Year,0))</f>
        <v>10</v>
      </c>
      <c r="I333" s="49">
        <v>0</v>
      </c>
    </row>
    <row r="334" spans="6:9" x14ac:dyDescent="0.2">
      <c r="F334" s="20" t="s">
        <v>280</v>
      </c>
      <c r="G334" s="20" t="s">
        <v>298</v>
      </c>
      <c r="H334" s="5">
        <f>INDEX(LU_Football_Month_Number,MATCH(LEFT(Football_Data[[#This Row],[Month]],3),LU_Months_of_Year,0))</f>
        <v>6</v>
      </c>
      <c r="I334" s="49">
        <v>0</v>
      </c>
    </row>
    <row r="335" spans="6:9" x14ac:dyDescent="0.2">
      <c r="F335" s="20" t="s">
        <v>275</v>
      </c>
      <c r="G335" s="20" t="s">
        <v>299</v>
      </c>
      <c r="H335" s="5">
        <f>INDEX(LU_Football_Month_Number,MATCH(LEFT(Football_Data[[#This Row],[Month]],3),LU_Months_of_Year,0))</f>
        <v>7</v>
      </c>
      <c r="I335" s="49">
        <v>3</v>
      </c>
    </row>
    <row r="336" spans="6:9" x14ac:dyDescent="0.2">
      <c r="F336" s="20" t="s">
        <v>288</v>
      </c>
      <c r="G336" s="20" t="s">
        <v>301</v>
      </c>
      <c r="H336" s="5">
        <f>INDEX(LU_Football_Month_Number,MATCH(LEFT(Football_Data[[#This Row],[Month]],3),LU_Months_of_Year,0))</f>
        <v>9</v>
      </c>
      <c r="I336" s="49">
        <v>1</v>
      </c>
    </row>
    <row r="337" spans="6:9" x14ac:dyDescent="0.2">
      <c r="F337" s="20" t="s">
        <v>270</v>
      </c>
      <c r="G337" s="20" t="s">
        <v>294</v>
      </c>
      <c r="H337" s="5">
        <f>INDEX(LU_Football_Month_Number,MATCH(LEFT(Football_Data[[#This Row],[Month]],3),LU_Months_of_Year,0))</f>
        <v>2</v>
      </c>
      <c r="I337" s="49">
        <v>0</v>
      </c>
    </row>
    <row r="338" spans="6:9" x14ac:dyDescent="0.2">
      <c r="F338" s="20" t="s">
        <v>273</v>
      </c>
      <c r="G338" s="20" t="s">
        <v>181</v>
      </c>
      <c r="H338" s="5">
        <f>INDEX(LU_Football_Month_Number,MATCH(LEFT(Football_Data[[#This Row],[Month]],3),LU_Months_of_Year,0))</f>
        <v>10</v>
      </c>
      <c r="I338" s="49">
        <v>1</v>
      </c>
    </row>
    <row r="339" spans="6:9" x14ac:dyDescent="0.2">
      <c r="F339" s="20" t="s">
        <v>283</v>
      </c>
      <c r="G339" s="20" t="s">
        <v>293</v>
      </c>
      <c r="H339" s="5">
        <f>INDEX(LU_Football_Month_Number,MATCH(LEFT(Football_Data[[#This Row],[Month]],3),LU_Months_of_Year,0))</f>
        <v>1</v>
      </c>
      <c r="I339" s="49">
        <v>0</v>
      </c>
    </row>
    <row r="340" spans="6:9" x14ac:dyDescent="0.2">
      <c r="F340" s="20" t="s">
        <v>270</v>
      </c>
      <c r="G340" s="20" t="s">
        <v>296</v>
      </c>
      <c r="H340" s="5">
        <f>INDEX(LU_Football_Month_Number,MATCH(LEFT(Football_Data[[#This Row],[Month]],3),LU_Months_of_Year,0))</f>
        <v>4</v>
      </c>
      <c r="I340" s="49">
        <v>3</v>
      </c>
    </row>
    <row r="341" spans="6:9" x14ac:dyDescent="0.2">
      <c r="F341" s="20" t="s">
        <v>270</v>
      </c>
      <c r="G341" s="20" t="s">
        <v>296</v>
      </c>
      <c r="H341" s="5">
        <f>INDEX(LU_Football_Month_Number,MATCH(LEFT(Football_Data[[#This Row],[Month]],3),LU_Months_of_Year,0))</f>
        <v>4</v>
      </c>
      <c r="I341" s="49">
        <v>0</v>
      </c>
    </row>
    <row r="342" spans="6:9" x14ac:dyDescent="0.2">
      <c r="F342" s="20" t="s">
        <v>284</v>
      </c>
      <c r="G342" s="20" t="s">
        <v>299</v>
      </c>
      <c r="H342" s="5">
        <f>INDEX(LU_Football_Month_Number,MATCH(LEFT(Football_Data[[#This Row],[Month]],3),LU_Months_of_Year,0))</f>
        <v>7</v>
      </c>
      <c r="I342" s="49">
        <v>1</v>
      </c>
    </row>
    <row r="343" spans="6:9" x14ac:dyDescent="0.2">
      <c r="F343" s="20" t="s">
        <v>272</v>
      </c>
      <c r="G343" s="20" t="s">
        <v>297</v>
      </c>
      <c r="H343" s="5">
        <f>INDEX(LU_Football_Month_Number,MATCH(LEFT(Football_Data[[#This Row],[Month]],3),LU_Months_of_Year,0))</f>
        <v>5</v>
      </c>
      <c r="I343" s="49">
        <v>1</v>
      </c>
    </row>
    <row r="344" spans="6:9" x14ac:dyDescent="0.2">
      <c r="F344" s="20" t="s">
        <v>280</v>
      </c>
      <c r="G344" s="20" t="s">
        <v>293</v>
      </c>
      <c r="H344" s="5">
        <f>INDEX(LU_Football_Month_Number,MATCH(LEFT(Football_Data[[#This Row],[Month]],3),LU_Months_of_Year,0))</f>
        <v>1</v>
      </c>
      <c r="I344" s="49">
        <v>3</v>
      </c>
    </row>
    <row r="345" spans="6:9" x14ac:dyDescent="0.2">
      <c r="F345" s="20" t="s">
        <v>272</v>
      </c>
      <c r="G345" s="20" t="s">
        <v>296</v>
      </c>
      <c r="H345" s="5">
        <f>INDEX(LU_Football_Month_Number,MATCH(LEFT(Football_Data[[#This Row],[Month]],3),LU_Months_of_Year,0))</f>
        <v>4</v>
      </c>
      <c r="I345" s="49">
        <v>3</v>
      </c>
    </row>
    <row r="346" spans="6:9" x14ac:dyDescent="0.2">
      <c r="F346" s="20" t="s">
        <v>279</v>
      </c>
      <c r="G346" s="20" t="s">
        <v>301</v>
      </c>
      <c r="H346" s="5">
        <f>INDEX(LU_Football_Month_Number,MATCH(LEFT(Football_Data[[#This Row],[Month]],3),LU_Months_of_Year,0))</f>
        <v>9</v>
      </c>
      <c r="I346" s="49">
        <v>3</v>
      </c>
    </row>
    <row r="347" spans="6:9" x14ac:dyDescent="0.2">
      <c r="F347" s="20" t="s">
        <v>291</v>
      </c>
      <c r="G347" s="20" t="s">
        <v>298</v>
      </c>
      <c r="H347" s="5">
        <f>INDEX(LU_Football_Month_Number,MATCH(LEFT(Football_Data[[#This Row],[Month]],3),LU_Months_of_Year,0))</f>
        <v>6</v>
      </c>
      <c r="I347" s="49">
        <v>0</v>
      </c>
    </row>
    <row r="348" spans="6:9" x14ac:dyDescent="0.2">
      <c r="F348" s="20" t="s">
        <v>283</v>
      </c>
      <c r="G348" s="20" t="s">
        <v>300</v>
      </c>
      <c r="H348" s="5">
        <f>INDEX(LU_Football_Month_Number,MATCH(LEFT(Football_Data[[#This Row],[Month]],3),LU_Months_of_Year,0))</f>
        <v>8</v>
      </c>
      <c r="I348" s="49">
        <v>1</v>
      </c>
    </row>
    <row r="349" spans="6:9" x14ac:dyDescent="0.2">
      <c r="F349" s="20" t="s">
        <v>289</v>
      </c>
      <c r="G349" s="20" t="s">
        <v>293</v>
      </c>
      <c r="H349" s="5">
        <f>INDEX(LU_Football_Month_Number,MATCH(LEFT(Football_Data[[#This Row],[Month]],3),LU_Months_of_Year,0))</f>
        <v>1</v>
      </c>
      <c r="I349" s="49">
        <v>1</v>
      </c>
    </row>
    <row r="350" spans="6:9" x14ac:dyDescent="0.2">
      <c r="F350" s="20" t="s">
        <v>283</v>
      </c>
      <c r="G350" s="20" t="s">
        <v>293</v>
      </c>
      <c r="H350" s="5">
        <f>INDEX(LU_Football_Month_Number,MATCH(LEFT(Football_Data[[#This Row],[Month]],3),LU_Months_of_Year,0))</f>
        <v>1</v>
      </c>
      <c r="I350" s="49">
        <v>3</v>
      </c>
    </row>
    <row r="351" spans="6:9" x14ac:dyDescent="0.2">
      <c r="F351" s="20" t="s">
        <v>271</v>
      </c>
      <c r="G351" s="20" t="s">
        <v>299</v>
      </c>
      <c r="H351" s="5">
        <f>INDEX(LU_Football_Month_Number,MATCH(LEFT(Football_Data[[#This Row],[Month]],3),LU_Months_of_Year,0))</f>
        <v>7</v>
      </c>
      <c r="I351" s="49">
        <v>1</v>
      </c>
    </row>
    <row r="352" spans="6:9" x14ac:dyDescent="0.2">
      <c r="F352" s="20" t="s">
        <v>285</v>
      </c>
      <c r="G352" s="20" t="s">
        <v>298</v>
      </c>
      <c r="H352" s="5">
        <f>INDEX(LU_Football_Month_Number,MATCH(LEFT(Football_Data[[#This Row],[Month]],3),LU_Months_of_Year,0))</f>
        <v>6</v>
      </c>
      <c r="I352" s="49">
        <v>3</v>
      </c>
    </row>
    <row r="353" spans="6:9" x14ac:dyDescent="0.2">
      <c r="F353" s="20" t="s">
        <v>288</v>
      </c>
      <c r="G353" s="20" t="s">
        <v>300</v>
      </c>
      <c r="H353" s="5">
        <f>INDEX(LU_Football_Month_Number,MATCH(LEFT(Football_Data[[#This Row],[Month]],3),LU_Months_of_Year,0))</f>
        <v>8</v>
      </c>
      <c r="I353" s="49">
        <v>1</v>
      </c>
    </row>
    <row r="354" spans="6:9" x14ac:dyDescent="0.2">
      <c r="F354" s="20" t="s">
        <v>269</v>
      </c>
      <c r="G354" s="20" t="s">
        <v>301</v>
      </c>
      <c r="H354" s="5">
        <f>INDEX(LU_Football_Month_Number,MATCH(LEFT(Football_Data[[#This Row],[Month]],3),LU_Months_of_Year,0))</f>
        <v>9</v>
      </c>
      <c r="I354" s="49">
        <v>3</v>
      </c>
    </row>
    <row r="355" spans="6:9" x14ac:dyDescent="0.2">
      <c r="F355" s="20" t="s">
        <v>288</v>
      </c>
      <c r="G355" s="20" t="s">
        <v>299</v>
      </c>
      <c r="H355" s="5">
        <f>INDEX(LU_Football_Month_Number,MATCH(LEFT(Football_Data[[#This Row],[Month]],3),LU_Months_of_Year,0))</f>
        <v>7</v>
      </c>
      <c r="I355" s="49">
        <v>1</v>
      </c>
    </row>
    <row r="356" spans="6:9" x14ac:dyDescent="0.2">
      <c r="F356" s="20" t="s">
        <v>286</v>
      </c>
      <c r="G356" s="20" t="s">
        <v>296</v>
      </c>
      <c r="H356" s="5">
        <f>INDEX(LU_Football_Month_Number,MATCH(LEFT(Football_Data[[#This Row],[Month]],3),LU_Months_of_Year,0))</f>
        <v>4</v>
      </c>
      <c r="I356" s="49">
        <v>1</v>
      </c>
    </row>
    <row r="357" spans="6:9" x14ac:dyDescent="0.2">
      <c r="F357" s="20" t="s">
        <v>292</v>
      </c>
      <c r="G357" s="20" t="s">
        <v>301</v>
      </c>
      <c r="H357" s="5">
        <f>INDEX(LU_Football_Month_Number,MATCH(LEFT(Football_Data[[#This Row],[Month]],3),LU_Months_of_Year,0))</f>
        <v>9</v>
      </c>
      <c r="I357" s="49">
        <v>3</v>
      </c>
    </row>
    <row r="358" spans="6:9" x14ac:dyDescent="0.2">
      <c r="F358" s="20" t="s">
        <v>278</v>
      </c>
      <c r="G358" s="20" t="s">
        <v>299</v>
      </c>
      <c r="H358" s="5">
        <f>INDEX(LU_Football_Month_Number,MATCH(LEFT(Football_Data[[#This Row],[Month]],3),LU_Months_of_Year,0))</f>
        <v>7</v>
      </c>
      <c r="I358" s="49">
        <v>1</v>
      </c>
    </row>
    <row r="359" spans="6:9" x14ac:dyDescent="0.2">
      <c r="F359" s="20" t="s">
        <v>277</v>
      </c>
      <c r="G359" s="20" t="s">
        <v>297</v>
      </c>
      <c r="H359" s="5">
        <f>INDEX(LU_Football_Month_Number,MATCH(LEFT(Football_Data[[#This Row],[Month]],3),LU_Months_of_Year,0))</f>
        <v>5</v>
      </c>
      <c r="I359" s="49">
        <v>3</v>
      </c>
    </row>
    <row r="360" spans="6:9" x14ac:dyDescent="0.2">
      <c r="F360" s="20" t="s">
        <v>274</v>
      </c>
      <c r="G360" s="20" t="s">
        <v>299</v>
      </c>
      <c r="H360" s="5">
        <f>INDEX(LU_Football_Month_Number,MATCH(LEFT(Football_Data[[#This Row],[Month]],3),LU_Months_of_Year,0))</f>
        <v>7</v>
      </c>
      <c r="I360" s="49">
        <v>1</v>
      </c>
    </row>
    <row r="361" spans="6:9" x14ac:dyDescent="0.2">
      <c r="F361" s="20" t="s">
        <v>285</v>
      </c>
      <c r="G361" s="20" t="s">
        <v>294</v>
      </c>
      <c r="H361" s="5">
        <f>INDEX(LU_Football_Month_Number,MATCH(LEFT(Football_Data[[#This Row],[Month]],3),LU_Months_of_Year,0))</f>
        <v>2</v>
      </c>
      <c r="I361" s="49">
        <v>3</v>
      </c>
    </row>
    <row r="362" spans="6:9" x14ac:dyDescent="0.2">
      <c r="F362" s="20" t="s">
        <v>289</v>
      </c>
      <c r="G362" s="20" t="s">
        <v>301</v>
      </c>
      <c r="H362" s="5">
        <f>INDEX(LU_Football_Month_Number,MATCH(LEFT(Football_Data[[#This Row],[Month]],3),LU_Months_of_Year,0))</f>
        <v>9</v>
      </c>
      <c r="I362" s="49">
        <v>3</v>
      </c>
    </row>
    <row r="363" spans="6:9" x14ac:dyDescent="0.2">
      <c r="F363" s="20" t="s">
        <v>272</v>
      </c>
      <c r="G363" s="20" t="s">
        <v>294</v>
      </c>
      <c r="H363" s="5">
        <f>INDEX(LU_Football_Month_Number,MATCH(LEFT(Football_Data[[#This Row],[Month]],3),LU_Months_of_Year,0))</f>
        <v>2</v>
      </c>
      <c r="I363" s="49">
        <v>1</v>
      </c>
    </row>
    <row r="364" spans="6:9" x14ac:dyDescent="0.2">
      <c r="F364" s="20" t="s">
        <v>285</v>
      </c>
      <c r="G364" s="20" t="s">
        <v>298</v>
      </c>
      <c r="H364" s="5">
        <f>INDEX(LU_Football_Month_Number,MATCH(LEFT(Football_Data[[#This Row],[Month]],3),LU_Months_of_Year,0))</f>
        <v>6</v>
      </c>
      <c r="I364" s="49">
        <v>1</v>
      </c>
    </row>
    <row r="365" spans="6:9" x14ac:dyDescent="0.2">
      <c r="F365" s="20" t="s">
        <v>285</v>
      </c>
      <c r="G365" s="20" t="s">
        <v>294</v>
      </c>
      <c r="H365" s="5">
        <f>INDEX(LU_Football_Month_Number,MATCH(LEFT(Football_Data[[#This Row],[Month]],3),LU_Months_of_Year,0))</f>
        <v>2</v>
      </c>
      <c r="I365" s="49">
        <v>1</v>
      </c>
    </row>
    <row r="366" spans="6:9" x14ac:dyDescent="0.2">
      <c r="F366" s="20" t="s">
        <v>273</v>
      </c>
      <c r="G366" s="20" t="s">
        <v>301</v>
      </c>
      <c r="H366" s="5">
        <f>INDEX(LU_Football_Month_Number,MATCH(LEFT(Football_Data[[#This Row],[Month]],3),LU_Months_of_Year,0))</f>
        <v>9</v>
      </c>
      <c r="I366" s="49">
        <v>0</v>
      </c>
    </row>
    <row r="367" spans="6:9" x14ac:dyDescent="0.2">
      <c r="F367" s="20" t="s">
        <v>286</v>
      </c>
      <c r="G367" s="20" t="s">
        <v>301</v>
      </c>
      <c r="H367" s="5">
        <f>INDEX(LU_Football_Month_Number,MATCH(LEFT(Football_Data[[#This Row],[Month]],3),LU_Months_of_Year,0))</f>
        <v>9</v>
      </c>
      <c r="I367" s="49">
        <v>0</v>
      </c>
    </row>
    <row r="368" spans="6:9" x14ac:dyDescent="0.2">
      <c r="F368" s="20" t="s">
        <v>276</v>
      </c>
      <c r="G368" s="20" t="s">
        <v>294</v>
      </c>
      <c r="H368" s="5">
        <f>INDEX(LU_Football_Month_Number,MATCH(LEFT(Football_Data[[#This Row],[Month]],3),LU_Months_of_Year,0))</f>
        <v>2</v>
      </c>
      <c r="I368" s="49">
        <v>0</v>
      </c>
    </row>
    <row r="369" spans="6:9" x14ac:dyDescent="0.2">
      <c r="F369" s="20" t="s">
        <v>288</v>
      </c>
      <c r="G369" s="20" t="s">
        <v>295</v>
      </c>
      <c r="H369" s="5">
        <f>INDEX(LU_Football_Month_Number,MATCH(LEFT(Football_Data[[#This Row],[Month]],3),LU_Months_of_Year,0))</f>
        <v>3</v>
      </c>
      <c r="I369" s="49">
        <v>0</v>
      </c>
    </row>
    <row r="370" spans="6:9" x14ac:dyDescent="0.2">
      <c r="F370" s="20" t="s">
        <v>288</v>
      </c>
      <c r="G370" s="20" t="s">
        <v>298</v>
      </c>
      <c r="H370" s="5">
        <f>INDEX(LU_Football_Month_Number,MATCH(LEFT(Football_Data[[#This Row],[Month]],3),LU_Months_of_Year,0))</f>
        <v>6</v>
      </c>
      <c r="I370" s="49">
        <v>3</v>
      </c>
    </row>
    <row r="371" spans="6:9" x14ac:dyDescent="0.2">
      <c r="F371" s="20" t="s">
        <v>284</v>
      </c>
      <c r="G371" s="20" t="s">
        <v>297</v>
      </c>
      <c r="H371" s="5">
        <f>INDEX(LU_Football_Month_Number,MATCH(LEFT(Football_Data[[#This Row],[Month]],3),LU_Months_of_Year,0))</f>
        <v>5</v>
      </c>
      <c r="I371" s="49">
        <v>3</v>
      </c>
    </row>
    <row r="372" spans="6:9" x14ac:dyDescent="0.2">
      <c r="F372" s="20" t="s">
        <v>283</v>
      </c>
      <c r="G372" s="20" t="s">
        <v>298</v>
      </c>
      <c r="H372" s="5">
        <f>INDEX(LU_Football_Month_Number,MATCH(LEFT(Football_Data[[#This Row],[Month]],3),LU_Months_of_Year,0))</f>
        <v>6</v>
      </c>
      <c r="I372" s="49">
        <v>3</v>
      </c>
    </row>
    <row r="373" spans="6:9" x14ac:dyDescent="0.2">
      <c r="F373" s="20" t="s">
        <v>272</v>
      </c>
      <c r="G373" s="20" t="s">
        <v>301</v>
      </c>
      <c r="H373" s="5">
        <f>INDEX(LU_Football_Month_Number,MATCH(LEFT(Football_Data[[#This Row],[Month]],3),LU_Months_of_Year,0))</f>
        <v>9</v>
      </c>
      <c r="I373" s="49">
        <v>1</v>
      </c>
    </row>
    <row r="374" spans="6:9" x14ac:dyDescent="0.2">
      <c r="F374" s="20" t="s">
        <v>292</v>
      </c>
      <c r="G374" s="20" t="s">
        <v>298</v>
      </c>
      <c r="H374" s="5">
        <f>INDEX(LU_Football_Month_Number,MATCH(LEFT(Football_Data[[#This Row],[Month]],3),LU_Months_of_Year,0))</f>
        <v>6</v>
      </c>
      <c r="I374" s="49">
        <v>1</v>
      </c>
    </row>
    <row r="375" spans="6:9" x14ac:dyDescent="0.2">
      <c r="F375" s="20" t="s">
        <v>288</v>
      </c>
      <c r="G375" s="20" t="s">
        <v>300</v>
      </c>
      <c r="H375" s="5">
        <f>INDEX(LU_Football_Month_Number,MATCH(LEFT(Football_Data[[#This Row],[Month]],3),LU_Months_of_Year,0))</f>
        <v>8</v>
      </c>
      <c r="I375" s="49">
        <v>3</v>
      </c>
    </row>
    <row r="376" spans="6:9" x14ac:dyDescent="0.2">
      <c r="F376" s="20" t="s">
        <v>291</v>
      </c>
      <c r="G376" s="20" t="s">
        <v>299</v>
      </c>
      <c r="H376" s="5">
        <f>INDEX(LU_Football_Month_Number,MATCH(LEFT(Football_Data[[#This Row],[Month]],3),LU_Months_of_Year,0))</f>
        <v>7</v>
      </c>
      <c r="I376" s="49">
        <v>0</v>
      </c>
    </row>
    <row r="377" spans="6:9" x14ac:dyDescent="0.2">
      <c r="F377" s="20" t="s">
        <v>273</v>
      </c>
      <c r="G377" s="20" t="s">
        <v>295</v>
      </c>
      <c r="H377" s="5">
        <f>INDEX(LU_Football_Month_Number,MATCH(LEFT(Football_Data[[#This Row],[Month]],3),LU_Months_of_Year,0))</f>
        <v>3</v>
      </c>
      <c r="I377" s="49">
        <v>3</v>
      </c>
    </row>
    <row r="378" spans="6:9" x14ac:dyDescent="0.2">
      <c r="F378" s="20" t="s">
        <v>285</v>
      </c>
      <c r="G378" s="20" t="s">
        <v>300</v>
      </c>
      <c r="H378" s="5">
        <f>INDEX(LU_Football_Month_Number,MATCH(LEFT(Football_Data[[#This Row],[Month]],3),LU_Months_of_Year,0))</f>
        <v>8</v>
      </c>
      <c r="I378" s="49">
        <v>0</v>
      </c>
    </row>
    <row r="379" spans="6:9" x14ac:dyDescent="0.2">
      <c r="F379" s="20" t="s">
        <v>290</v>
      </c>
      <c r="G379" s="20" t="s">
        <v>295</v>
      </c>
      <c r="H379" s="5">
        <f>INDEX(LU_Football_Month_Number,MATCH(LEFT(Football_Data[[#This Row],[Month]],3),LU_Months_of_Year,0))</f>
        <v>3</v>
      </c>
      <c r="I379" s="49">
        <v>1</v>
      </c>
    </row>
    <row r="380" spans="6:9" x14ac:dyDescent="0.2">
      <c r="F380" s="20" t="s">
        <v>284</v>
      </c>
      <c r="G380" s="20" t="s">
        <v>296</v>
      </c>
      <c r="H380" s="5">
        <f>INDEX(LU_Football_Month_Number,MATCH(LEFT(Football_Data[[#This Row],[Month]],3),LU_Months_of_Year,0))</f>
        <v>4</v>
      </c>
      <c r="I380" s="49">
        <v>1</v>
      </c>
    </row>
    <row r="381" spans="6:9" x14ac:dyDescent="0.2">
      <c r="F381" s="20" t="s">
        <v>283</v>
      </c>
      <c r="G381" s="20" t="s">
        <v>295</v>
      </c>
      <c r="H381" s="5">
        <f>INDEX(LU_Football_Month_Number,MATCH(LEFT(Football_Data[[#This Row],[Month]],3),LU_Months_of_Year,0))</f>
        <v>3</v>
      </c>
      <c r="I381" s="49">
        <v>0</v>
      </c>
    </row>
    <row r="382" spans="6:9" x14ac:dyDescent="0.2">
      <c r="F382" s="20" t="s">
        <v>288</v>
      </c>
      <c r="G382" s="20" t="s">
        <v>181</v>
      </c>
      <c r="H382" s="5">
        <f>INDEX(LU_Football_Month_Number,MATCH(LEFT(Football_Data[[#This Row],[Month]],3),LU_Months_of_Year,0))</f>
        <v>10</v>
      </c>
      <c r="I382" s="49">
        <v>3</v>
      </c>
    </row>
    <row r="383" spans="6:9" x14ac:dyDescent="0.2">
      <c r="F383" s="20" t="s">
        <v>275</v>
      </c>
      <c r="G383" s="20" t="s">
        <v>300</v>
      </c>
      <c r="H383" s="5">
        <f>INDEX(LU_Football_Month_Number,MATCH(LEFT(Football_Data[[#This Row],[Month]],3),LU_Months_of_Year,0))</f>
        <v>8</v>
      </c>
      <c r="I383" s="49">
        <v>3</v>
      </c>
    </row>
    <row r="384" spans="6:9" x14ac:dyDescent="0.2">
      <c r="F384" s="20" t="s">
        <v>281</v>
      </c>
      <c r="G384" s="20" t="s">
        <v>296</v>
      </c>
      <c r="H384" s="5">
        <f>INDEX(LU_Football_Month_Number,MATCH(LEFT(Football_Data[[#This Row],[Month]],3),LU_Months_of_Year,0))</f>
        <v>4</v>
      </c>
      <c r="I384" s="49">
        <v>0</v>
      </c>
    </row>
    <row r="385" spans="6:9" x14ac:dyDescent="0.2">
      <c r="F385" s="20" t="s">
        <v>277</v>
      </c>
      <c r="G385" s="20" t="s">
        <v>298</v>
      </c>
      <c r="H385" s="5">
        <f>INDEX(LU_Football_Month_Number,MATCH(LEFT(Football_Data[[#This Row],[Month]],3),LU_Months_of_Year,0))</f>
        <v>6</v>
      </c>
      <c r="I385" s="49">
        <v>3</v>
      </c>
    </row>
    <row r="386" spans="6:9" x14ac:dyDescent="0.2">
      <c r="F386" s="20" t="s">
        <v>272</v>
      </c>
      <c r="G386" s="20" t="s">
        <v>293</v>
      </c>
      <c r="H386" s="5">
        <f>INDEX(LU_Football_Month_Number,MATCH(LEFT(Football_Data[[#This Row],[Month]],3),LU_Months_of_Year,0))</f>
        <v>1</v>
      </c>
      <c r="I386" s="49">
        <v>0</v>
      </c>
    </row>
    <row r="387" spans="6:9" x14ac:dyDescent="0.2">
      <c r="F387" s="20" t="s">
        <v>276</v>
      </c>
      <c r="G387" s="20" t="s">
        <v>293</v>
      </c>
      <c r="H387" s="5">
        <f>INDEX(LU_Football_Month_Number,MATCH(LEFT(Football_Data[[#This Row],[Month]],3),LU_Months_of_Year,0))</f>
        <v>1</v>
      </c>
      <c r="I387" s="49">
        <v>3</v>
      </c>
    </row>
    <row r="388" spans="6:9" x14ac:dyDescent="0.2">
      <c r="F388" s="20" t="s">
        <v>273</v>
      </c>
      <c r="G388" s="20" t="s">
        <v>293</v>
      </c>
      <c r="H388" s="5">
        <f>INDEX(LU_Football_Month_Number,MATCH(LEFT(Football_Data[[#This Row],[Month]],3),LU_Months_of_Year,0))</f>
        <v>1</v>
      </c>
      <c r="I388" s="49">
        <v>1</v>
      </c>
    </row>
    <row r="389" spans="6:9" x14ac:dyDescent="0.2">
      <c r="F389" s="20" t="s">
        <v>272</v>
      </c>
      <c r="G389" s="20" t="s">
        <v>301</v>
      </c>
      <c r="H389" s="5">
        <f>INDEX(LU_Football_Month_Number,MATCH(LEFT(Football_Data[[#This Row],[Month]],3),LU_Months_of_Year,0))</f>
        <v>9</v>
      </c>
      <c r="I389" s="49">
        <v>0</v>
      </c>
    </row>
    <row r="390" spans="6:9" x14ac:dyDescent="0.2">
      <c r="F390" s="20" t="s">
        <v>286</v>
      </c>
      <c r="G390" s="20" t="s">
        <v>293</v>
      </c>
      <c r="H390" s="5">
        <f>INDEX(LU_Football_Month_Number,MATCH(LEFT(Football_Data[[#This Row],[Month]],3),LU_Months_of_Year,0))</f>
        <v>1</v>
      </c>
      <c r="I390" s="49">
        <v>1</v>
      </c>
    </row>
    <row r="391" spans="6:9" x14ac:dyDescent="0.2">
      <c r="F391" s="20" t="s">
        <v>275</v>
      </c>
      <c r="G391" s="20" t="s">
        <v>293</v>
      </c>
      <c r="H391" s="5">
        <f>INDEX(LU_Football_Month_Number,MATCH(LEFT(Football_Data[[#This Row],[Month]],3),LU_Months_of_Year,0))</f>
        <v>1</v>
      </c>
      <c r="I391" s="49">
        <v>1</v>
      </c>
    </row>
    <row r="392" spans="6:9" x14ac:dyDescent="0.2">
      <c r="F392" s="20" t="s">
        <v>289</v>
      </c>
      <c r="G392" s="20" t="s">
        <v>299</v>
      </c>
      <c r="H392" s="5">
        <f>INDEX(LU_Football_Month_Number,MATCH(LEFT(Football_Data[[#This Row],[Month]],3),LU_Months_of_Year,0))</f>
        <v>7</v>
      </c>
      <c r="I392" s="49">
        <v>3</v>
      </c>
    </row>
    <row r="393" spans="6:9" x14ac:dyDescent="0.2">
      <c r="F393" s="20" t="s">
        <v>282</v>
      </c>
      <c r="G393" s="20" t="s">
        <v>301</v>
      </c>
      <c r="H393" s="5">
        <f>INDEX(LU_Football_Month_Number,MATCH(LEFT(Football_Data[[#This Row],[Month]],3),LU_Months_of_Year,0))</f>
        <v>9</v>
      </c>
      <c r="I393" s="49">
        <v>1</v>
      </c>
    </row>
    <row r="394" spans="6:9" x14ac:dyDescent="0.2">
      <c r="F394" s="20" t="s">
        <v>288</v>
      </c>
      <c r="G394" s="20" t="s">
        <v>296</v>
      </c>
      <c r="H394" s="5">
        <f>INDEX(LU_Football_Month_Number,MATCH(LEFT(Football_Data[[#This Row],[Month]],3),LU_Months_of_Year,0))</f>
        <v>4</v>
      </c>
      <c r="I394" s="49">
        <v>3</v>
      </c>
    </row>
    <row r="395" spans="6:9" x14ac:dyDescent="0.2">
      <c r="F395" s="20" t="s">
        <v>273</v>
      </c>
      <c r="G395" s="20" t="s">
        <v>181</v>
      </c>
      <c r="H395" s="5">
        <f>INDEX(LU_Football_Month_Number,MATCH(LEFT(Football_Data[[#This Row],[Month]],3),LU_Months_of_Year,0))</f>
        <v>10</v>
      </c>
      <c r="I395" s="49">
        <v>3</v>
      </c>
    </row>
    <row r="396" spans="6:9" x14ac:dyDescent="0.2">
      <c r="F396" s="20" t="s">
        <v>281</v>
      </c>
      <c r="G396" s="20" t="s">
        <v>298</v>
      </c>
      <c r="H396" s="5">
        <f>INDEX(LU_Football_Month_Number,MATCH(LEFT(Football_Data[[#This Row],[Month]],3),LU_Months_of_Year,0))</f>
        <v>6</v>
      </c>
      <c r="I396" s="49">
        <v>3</v>
      </c>
    </row>
    <row r="397" spans="6:9" x14ac:dyDescent="0.2">
      <c r="F397" s="20" t="s">
        <v>282</v>
      </c>
      <c r="G397" s="20" t="s">
        <v>293</v>
      </c>
      <c r="H397" s="5">
        <f>INDEX(LU_Football_Month_Number,MATCH(LEFT(Football_Data[[#This Row],[Month]],3),LU_Months_of_Year,0))</f>
        <v>1</v>
      </c>
      <c r="I397" s="49">
        <v>0</v>
      </c>
    </row>
    <row r="398" spans="6:9" x14ac:dyDescent="0.2">
      <c r="F398" s="20" t="s">
        <v>290</v>
      </c>
      <c r="G398" s="20" t="s">
        <v>295</v>
      </c>
      <c r="H398" s="5">
        <f>INDEX(LU_Football_Month_Number,MATCH(LEFT(Football_Data[[#This Row],[Month]],3),LU_Months_of_Year,0))</f>
        <v>3</v>
      </c>
      <c r="I398" s="49">
        <v>0</v>
      </c>
    </row>
    <row r="399" spans="6:9" x14ac:dyDescent="0.2">
      <c r="F399" s="20" t="s">
        <v>269</v>
      </c>
      <c r="G399" s="20" t="s">
        <v>301</v>
      </c>
      <c r="H399" s="5">
        <f>INDEX(LU_Football_Month_Number,MATCH(LEFT(Football_Data[[#This Row],[Month]],3),LU_Months_of_Year,0))</f>
        <v>9</v>
      </c>
      <c r="I399" s="49">
        <v>0</v>
      </c>
    </row>
    <row r="400" spans="6:9" x14ac:dyDescent="0.2">
      <c r="F400" s="20" t="s">
        <v>288</v>
      </c>
      <c r="G400" s="20" t="s">
        <v>298</v>
      </c>
      <c r="H400" s="5">
        <f>INDEX(LU_Football_Month_Number,MATCH(LEFT(Football_Data[[#This Row],[Month]],3),LU_Months_of_Year,0))</f>
        <v>6</v>
      </c>
      <c r="I400" s="49">
        <v>3</v>
      </c>
    </row>
    <row r="401" spans="6:9" x14ac:dyDescent="0.2">
      <c r="F401" s="20" t="s">
        <v>288</v>
      </c>
      <c r="G401" s="20" t="s">
        <v>301</v>
      </c>
      <c r="H401" s="5">
        <f>INDEX(LU_Football_Month_Number,MATCH(LEFT(Football_Data[[#This Row],[Month]],3),LU_Months_of_Year,0))</f>
        <v>9</v>
      </c>
      <c r="I401" s="49">
        <v>1</v>
      </c>
    </row>
    <row r="402" spans="6:9" x14ac:dyDescent="0.2">
      <c r="F402" s="20" t="s">
        <v>282</v>
      </c>
      <c r="G402" s="20" t="s">
        <v>301</v>
      </c>
      <c r="H402" s="5">
        <f>INDEX(LU_Football_Month_Number,MATCH(LEFT(Football_Data[[#This Row],[Month]],3),LU_Months_of_Year,0))</f>
        <v>9</v>
      </c>
      <c r="I402" s="49">
        <v>1</v>
      </c>
    </row>
    <row r="403" spans="6:9" x14ac:dyDescent="0.2">
      <c r="F403" s="20" t="s">
        <v>290</v>
      </c>
      <c r="G403" s="20" t="s">
        <v>295</v>
      </c>
      <c r="H403" s="5">
        <f>INDEX(LU_Football_Month_Number,MATCH(LEFT(Football_Data[[#This Row],[Month]],3),LU_Months_of_Year,0))</f>
        <v>3</v>
      </c>
      <c r="I403" s="49">
        <v>0</v>
      </c>
    </row>
    <row r="404" spans="6:9" x14ac:dyDescent="0.2">
      <c r="F404" s="20" t="s">
        <v>285</v>
      </c>
      <c r="G404" s="20" t="s">
        <v>298</v>
      </c>
      <c r="H404" s="5">
        <f>INDEX(LU_Football_Month_Number,MATCH(LEFT(Football_Data[[#This Row],[Month]],3),LU_Months_of_Year,0))</f>
        <v>6</v>
      </c>
      <c r="I404" s="49">
        <v>3</v>
      </c>
    </row>
    <row r="405" spans="6:9" x14ac:dyDescent="0.2">
      <c r="F405" s="20" t="s">
        <v>291</v>
      </c>
      <c r="G405" s="20" t="s">
        <v>299</v>
      </c>
      <c r="H405" s="5">
        <f>INDEX(LU_Football_Month_Number,MATCH(LEFT(Football_Data[[#This Row],[Month]],3),LU_Months_of_Year,0))</f>
        <v>7</v>
      </c>
      <c r="I405" s="49">
        <v>3</v>
      </c>
    </row>
    <row r="406" spans="6:9" x14ac:dyDescent="0.2">
      <c r="F406" s="20" t="s">
        <v>291</v>
      </c>
      <c r="G406" s="20" t="s">
        <v>293</v>
      </c>
      <c r="H406" s="5">
        <f>INDEX(LU_Football_Month_Number,MATCH(LEFT(Football_Data[[#This Row],[Month]],3),LU_Months_of_Year,0))</f>
        <v>1</v>
      </c>
      <c r="I406" s="49">
        <v>3</v>
      </c>
    </row>
    <row r="407" spans="6:9" x14ac:dyDescent="0.2">
      <c r="F407" s="20" t="s">
        <v>277</v>
      </c>
      <c r="G407" s="20" t="s">
        <v>181</v>
      </c>
      <c r="H407" s="5">
        <f>INDEX(LU_Football_Month_Number,MATCH(LEFT(Football_Data[[#This Row],[Month]],3),LU_Months_of_Year,0))</f>
        <v>10</v>
      </c>
      <c r="I407" s="49">
        <v>0</v>
      </c>
    </row>
    <row r="408" spans="6:9" x14ac:dyDescent="0.2">
      <c r="F408" s="20" t="s">
        <v>273</v>
      </c>
      <c r="G408" s="20" t="s">
        <v>298</v>
      </c>
      <c r="H408" s="5">
        <f>INDEX(LU_Football_Month_Number,MATCH(LEFT(Football_Data[[#This Row],[Month]],3),LU_Months_of_Year,0))</f>
        <v>6</v>
      </c>
      <c r="I408" s="49">
        <v>1</v>
      </c>
    </row>
    <row r="409" spans="6:9" x14ac:dyDescent="0.2">
      <c r="F409" s="20" t="s">
        <v>274</v>
      </c>
      <c r="G409" s="20" t="s">
        <v>295</v>
      </c>
      <c r="H409" s="5">
        <f>INDEX(LU_Football_Month_Number,MATCH(LEFT(Football_Data[[#This Row],[Month]],3),LU_Months_of_Year,0))</f>
        <v>3</v>
      </c>
      <c r="I409" s="49">
        <v>3</v>
      </c>
    </row>
    <row r="410" spans="6:9" x14ac:dyDescent="0.2">
      <c r="F410" s="20" t="s">
        <v>283</v>
      </c>
      <c r="G410" s="20" t="s">
        <v>294</v>
      </c>
      <c r="H410" s="5">
        <f>INDEX(LU_Football_Month_Number,MATCH(LEFT(Football_Data[[#This Row],[Month]],3),LU_Months_of_Year,0))</f>
        <v>2</v>
      </c>
      <c r="I410" s="49">
        <v>1</v>
      </c>
    </row>
    <row r="411" spans="6:9" x14ac:dyDescent="0.2">
      <c r="F411" s="20" t="s">
        <v>283</v>
      </c>
      <c r="G411" s="20" t="s">
        <v>300</v>
      </c>
      <c r="H411" s="5">
        <f>INDEX(LU_Football_Month_Number,MATCH(LEFT(Football_Data[[#This Row],[Month]],3),LU_Months_of_Year,0))</f>
        <v>8</v>
      </c>
      <c r="I411" s="49">
        <v>3</v>
      </c>
    </row>
    <row r="412" spans="6:9" x14ac:dyDescent="0.2">
      <c r="F412" s="20" t="s">
        <v>282</v>
      </c>
      <c r="G412" s="20" t="s">
        <v>301</v>
      </c>
      <c r="H412" s="5">
        <f>INDEX(LU_Football_Month_Number,MATCH(LEFT(Football_Data[[#This Row],[Month]],3),LU_Months_of_Year,0))</f>
        <v>9</v>
      </c>
      <c r="I412" s="49">
        <v>3</v>
      </c>
    </row>
    <row r="413" spans="6:9" x14ac:dyDescent="0.2">
      <c r="F413" s="20" t="s">
        <v>283</v>
      </c>
      <c r="G413" s="20" t="s">
        <v>296</v>
      </c>
      <c r="H413" s="5">
        <f>INDEX(LU_Football_Month_Number,MATCH(LEFT(Football_Data[[#This Row],[Month]],3),LU_Months_of_Year,0))</f>
        <v>4</v>
      </c>
      <c r="I413" s="49">
        <v>3</v>
      </c>
    </row>
    <row r="414" spans="6:9" x14ac:dyDescent="0.2">
      <c r="F414" s="20" t="s">
        <v>272</v>
      </c>
      <c r="G414" s="20" t="s">
        <v>296</v>
      </c>
      <c r="H414" s="5">
        <f>INDEX(LU_Football_Month_Number,MATCH(LEFT(Football_Data[[#This Row],[Month]],3),LU_Months_of_Year,0))</f>
        <v>4</v>
      </c>
      <c r="I414" s="49">
        <v>1</v>
      </c>
    </row>
    <row r="415" spans="6:9" x14ac:dyDescent="0.2">
      <c r="F415" s="20" t="s">
        <v>285</v>
      </c>
      <c r="G415" s="20" t="s">
        <v>181</v>
      </c>
      <c r="H415" s="5">
        <f>INDEX(LU_Football_Month_Number,MATCH(LEFT(Football_Data[[#This Row],[Month]],3),LU_Months_of_Year,0))</f>
        <v>10</v>
      </c>
      <c r="I415" s="49">
        <v>0</v>
      </c>
    </row>
    <row r="416" spans="6:9" x14ac:dyDescent="0.2">
      <c r="F416" s="20" t="s">
        <v>284</v>
      </c>
      <c r="G416" s="20" t="s">
        <v>300</v>
      </c>
      <c r="H416" s="5">
        <f>INDEX(LU_Football_Month_Number,MATCH(LEFT(Football_Data[[#This Row],[Month]],3),LU_Months_of_Year,0))</f>
        <v>8</v>
      </c>
      <c r="I416" s="49">
        <v>3</v>
      </c>
    </row>
    <row r="417" spans="6:9" x14ac:dyDescent="0.2">
      <c r="F417" s="20" t="s">
        <v>289</v>
      </c>
      <c r="G417" s="20" t="s">
        <v>297</v>
      </c>
      <c r="H417" s="5">
        <f>INDEX(LU_Football_Month_Number,MATCH(LEFT(Football_Data[[#This Row],[Month]],3),LU_Months_of_Year,0))</f>
        <v>5</v>
      </c>
      <c r="I417" s="49">
        <v>0</v>
      </c>
    </row>
    <row r="418" spans="6:9" x14ac:dyDescent="0.2">
      <c r="F418" s="20" t="s">
        <v>290</v>
      </c>
      <c r="G418" s="20" t="s">
        <v>181</v>
      </c>
      <c r="H418" s="5">
        <f>INDEX(LU_Football_Month_Number,MATCH(LEFT(Football_Data[[#This Row],[Month]],3),LU_Months_of_Year,0))</f>
        <v>10</v>
      </c>
      <c r="I418" s="49">
        <v>3</v>
      </c>
    </row>
    <row r="419" spans="6:9" x14ac:dyDescent="0.2">
      <c r="F419" s="20" t="s">
        <v>281</v>
      </c>
      <c r="G419" s="20" t="s">
        <v>296</v>
      </c>
      <c r="H419" s="5">
        <f>INDEX(LU_Football_Month_Number,MATCH(LEFT(Football_Data[[#This Row],[Month]],3),LU_Months_of_Year,0))</f>
        <v>4</v>
      </c>
      <c r="I419" s="49">
        <v>3</v>
      </c>
    </row>
    <row r="420" spans="6:9" x14ac:dyDescent="0.2">
      <c r="F420" s="20" t="s">
        <v>289</v>
      </c>
      <c r="G420" s="20" t="s">
        <v>297</v>
      </c>
      <c r="H420" s="5">
        <f>INDEX(LU_Football_Month_Number,MATCH(LEFT(Football_Data[[#This Row],[Month]],3),LU_Months_of_Year,0))</f>
        <v>5</v>
      </c>
      <c r="I420" s="49">
        <v>0</v>
      </c>
    </row>
    <row r="421" spans="6:9" x14ac:dyDescent="0.2">
      <c r="F421" s="20" t="s">
        <v>281</v>
      </c>
      <c r="G421" s="20" t="s">
        <v>296</v>
      </c>
      <c r="H421" s="5">
        <f>INDEX(LU_Football_Month_Number,MATCH(LEFT(Football_Data[[#This Row],[Month]],3),LU_Months_of_Year,0))</f>
        <v>4</v>
      </c>
      <c r="I421" s="49">
        <v>0</v>
      </c>
    </row>
    <row r="422" spans="6:9" x14ac:dyDescent="0.2">
      <c r="F422" s="20" t="s">
        <v>290</v>
      </c>
      <c r="G422" s="20" t="s">
        <v>295</v>
      </c>
      <c r="H422" s="5">
        <f>INDEX(LU_Football_Month_Number,MATCH(LEFT(Football_Data[[#This Row],[Month]],3),LU_Months_of_Year,0))</f>
        <v>3</v>
      </c>
      <c r="I422" s="49">
        <v>3</v>
      </c>
    </row>
    <row r="423" spans="6:9" x14ac:dyDescent="0.2">
      <c r="F423" s="20" t="s">
        <v>270</v>
      </c>
      <c r="G423" s="20" t="s">
        <v>296</v>
      </c>
      <c r="H423" s="5">
        <f>INDEX(LU_Football_Month_Number,MATCH(LEFT(Football_Data[[#This Row],[Month]],3),LU_Months_of_Year,0))</f>
        <v>4</v>
      </c>
      <c r="I423" s="49">
        <v>1</v>
      </c>
    </row>
    <row r="424" spans="6:9" x14ac:dyDescent="0.2">
      <c r="F424" s="20" t="s">
        <v>279</v>
      </c>
      <c r="G424" s="20" t="s">
        <v>299</v>
      </c>
      <c r="H424" s="5">
        <f>INDEX(LU_Football_Month_Number,MATCH(LEFT(Football_Data[[#This Row],[Month]],3),LU_Months_of_Year,0))</f>
        <v>7</v>
      </c>
      <c r="I424" s="49">
        <v>0</v>
      </c>
    </row>
    <row r="425" spans="6:9" x14ac:dyDescent="0.2">
      <c r="F425" s="20" t="s">
        <v>292</v>
      </c>
      <c r="G425" s="20" t="s">
        <v>181</v>
      </c>
      <c r="H425" s="5">
        <f>INDEX(LU_Football_Month_Number,MATCH(LEFT(Football_Data[[#This Row],[Month]],3),LU_Months_of_Year,0))</f>
        <v>10</v>
      </c>
      <c r="I425" s="49">
        <v>1</v>
      </c>
    </row>
    <row r="426" spans="6:9" x14ac:dyDescent="0.2">
      <c r="F426" s="20" t="s">
        <v>282</v>
      </c>
      <c r="G426" s="20" t="s">
        <v>298</v>
      </c>
      <c r="H426" s="5">
        <f>INDEX(LU_Football_Month_Number,MATCH(LEFT(Football_Data[[#This Row],[Month]],3),LU_Months_of_Year,0))</f>
        <v>6</v>
      </c>
      <c r="I426" s="49">
        <v>1</v>
      </c>
    </row>
    <row r="427" spans="6:9" x14ac:dyDescent="0.2">
      <c r="F427" s="20" t="s">
        <v>272</v>
      </c>
      <c r="G427" s="20" t="s">
        <v>295</v>
      </c>
      <c r="H427" s="5">
        <f>INDEX(LU_Football_Month_Number,MATCH(LEFT(Football_Data[[#This Row],[Month]],3),LU_Months_of_Year,0))</f>
        <v>3</v>
      </c>
      <c r="I427" s="49">
        <v>1</v>
      </c>
    </row>
    <row r="428" spans="6:9" x14ac:dyDescent="0.2">
      <c r="F428" s="20" t="s">
        <v>292</v>
      </c>
      <c r="G428" s="20" t="s">
        <v>295</v>
      </c>
      <c r="H428" s="5">
        <f>INDEX(LU_Football_Month_Number,MATCH(LEFT(Football_Data[[#This Row],[Month]],3),LU_Months_of_Year,0))</f>
        <v>3</v>
      </c>
      <c r="I428" s="49">
        <v>0</v>
      </c>
    </row>
    <row r="429" spans="6:9" x14ac:dyDescent="0.2">
      <c r="F429" s="20" t="s">
        <v>292</v>
      </c>
      <c r="G429" s="20" t="s">
        <v>294</v>
      </c>
      <c r="H429" s="5">
        <f>INDEX(LU_Football_Month_Number,MATCH(LEFT(Football_Data[[#This Row],[Month]],3),LU_Months_of_Year,0))</f>
        <v>2</v>
      </c>
      <c r="I429" s="49">
        <v>1</v>
      </c>
    </row>
    <row r="430" spans="6:9" x14ac:dyDescent="0.2">
      <c r="F430" s="20" t="s">
        <v>279</v>
      </c>
      <c r="G430" s="20" t="s">
        <v>294</v>
      </c>
      <c r="H430" s="5">
        <f>INDEX(LU_Football_Month_Number,MATCH(LEFT(Football_Data[[#This Row],[Month]],3),LU_Months_of_Year,0))</f>
        <v>2</v>
      </c>
      <c r="I430" s="49">
        <v>1</v>
      </c>
    </row>
    <row r="431" spans="6:9" x14ac:dyDescent="0.2">
      <c r="F431" s="20" t="s">
        <v>277</v>
      </c>
      <c r="G431" s="20" t="s">
        <v>301</v>
      </c>
      <c r="H431" s="5">
        <f>INDEX(LU_Football_Month_Number,MATCH(LEFT(Football_Data[[#This Row],[Month]],3),LU_Months_of_Year,0))</f>
        <v>9</v>
      </c>
      <c r="I431" s="49">
        <v>0</v>
      </c>
    </row>
    <row r="432" spans="6:9" x14ac:dyDescent="0.2">
      <c r="F432" s="20" t="s">
        <v>281</v>
      </c>
      <c r="G432" s="20" t="s">
        <v>299</v>
      </c>
      <c r="H432" s="5">
        <f>INDEX(LU_Football_Month_Number,MATCH(LEFT(Football_Data[[#This Row],[Month]],3),LU_Months_of_Year,0))</f>
        <v>7</v>
      </c>
      <c r="I432" s="49">
        <v>0</v>
      </c>
    </row>
    <row r="433" spans="6:9" x14ac:dyDescent="0.2">
      <c r="F433" s="20" t="s">
        <v>288</v>
      </c>
      <c r="G433" s="20" t="s">
        <v>293</v>
      </c>
      <c r="H433" s="5">
        <f>INDEX(LU_Football_Month_Number,MATCH(LEFT(Football_Data[[#This Row],[Month]],3),LU_Months_of_Year,0))</f>
        <v>1</v>
      </c>
      <c r="I433" s="49">
        <v>1</v>
      </c>
    </row>
    <row r="434" spans="6:9" x14ac:dyDescent="0.2">
      <c r="F434" s="20" t="s">
        <v>275</v>
      </c>
      <c r="G434" s="20" t="s">
        <v>297</v>
      </c>
      <c r="H434" s="5">
        <f>INDEX(LU_Football_Month_Number,MATCH(LEFT(Football_Data[[#This Row],[Month]],3),LU_Months_of_Year,0))</f>
        <v>5</v>
      </c>
      <c r="I434" s="49">
        <v>3</v>
      </c>
    </row>
    <row r="435" spans="6:9" x14ac:dyDescent="0.2">
      <c r="F435" s="20" t="s">
        <v>281</v>
      </c>
      <c r="G435" s="20" t="s">
        <v>181</v>
      </c>
      <c r="H435" s="5">
        <f>INDEX(LU_Football_Month_Number,MATCH(LEFT(Football_Data[[#This Row],[Month]],3),LU_Months_of_Year,0))</f>
        <v>10</v>
      </c>
      <c r="I435" s="49">
        <v>3</v>
      </c>
    </row>
    <row r="436" spans="6:9" x14ac:dyDescent="0.2">
      <c r="F436" s="20" t="s">
        <v>286</v>
      </c>
      <c r="G436" s="20" t="s">
        <v>300</v>
      </c>
      <c r="H436" s="5">
        <f>INDEX(LU_Football_Month_Number,MATCH(LEFT(Football_Data[[#This Row],[Month]],3),LU_Months_of_Year,0))</f>
        <v>8</v>
      </c>
      <c r="I436" s="49">
        <v>3</v>
      </c>
    </row>
    <row r="437" spans="6:9" x14ac:dyDescent="0.2">
      <c r="F437" s="20" t="s">
        <v>272</v>
      </c>
      <c r="G437" s="20" t="s">
        <v>301</v>
      </c>
      <c r="H437" s="5">
        <f>INDEX(LU_Football_Month_Number,MATCH(LEFT(Football_Data[[#This Row],[Month]],3),LU_Months_of_Year,0))</f>
        <v>9</v>
      </c>
      <c r="I437" s="49">
        <v>1</v>
      </c>
    </row>
    <row r="438" spans="6:9" x14ac:dyDescent="0.2">
      <c r="F438" s="20" t="s">
        <v>275</v>
      </c>
      <c r="G438" s="20" t="s">
        <v>295</v>
      </c>
      <c r="H438" s="5">
        <f>INDEX(LU_Football_Month_Number,MATCH(LEFT(Football_Data[[#This Row],[Month]],3),LU_Months_of_Year,0))</f>
        <v>3</v>
      </c>
      <c r="I438" s="49">
        <v>3</v>
      </c>
    </row>
    <row r="439" spans="6:9" x14ac:dyDescent="0.2">
      <c r="F439" s="20" t="s">
        <v>285</v>
      </c>
      <c r="G439" s="20" t="s">
        <v>298</v>
      </c>
      <c r="H439" s="5">
        <f>INDEX(LU_Football_Month_Number,MATCH(LEFT(Football_Data[[#This Row],[Month]],3),LU_Months_of_Year,0))</f>
        <v>6</v>
      </c>
      <c r="I439" s="49">
        <v>1</v>
      </c>
    </row>
    <row r="440" spans="6:9" x14ac:dyDescent="0.2">
      <c r="F440" s="20" t="s">
        <v>290</v>
      </c>
      <c r="G440" s="20" t="s">
        <v>181</v>
      </c>
      <c r="H440" s="5">
        <f>INDEX(LU_Football_Month_Number,MATCH(LEFT(Football_Data[[#This Row],[Month]],3),LU_Months_of_Year,0))</f>
        <v>10</v>
      </c>
      <c r="I440" s="49">
        <v>3</v>
      </c>
    </row>
    <row r="441" spans="6:9" x14ac:dyDescent="0.2">
      <c r="F441" s="20" t="s">
        <v>273</v>
      </c>
      <c r="G441" s="20" t="s">
        <v>298</v>
      </c>
      <c r="H441" s="5">
        <f>INDEX(LU_Football_Month_Number,MATCH(LEFT(Football_Data[[#This Row],[Month]],3),LU_Months_of_Year,0))</f>
        <v>6</v>
      </c>
      <c r="I441" s="49">
        <v>0</v>
      </c>
    </row>
    <row r="442" spans="6:9" x14ac:dyDescent="0.2">
      <c r="F442" s="20" t="s">
        <v>272</v>
      </c>
      <c r="G442" s="20" t="s">
        <v>298</v>
      </c>
      <c r="H442" s="5">
        <f>INDEX(LU_Football_Month_Number,MATCH(LEFT(Football_Data[[#This Row],[Month]],3),LU_Months_of_Year,0))</f>
        <v>6</v>
      </c>
      <c r="I442" s="49">
        <v>0</v>
      </c>
    </row>
    <row r="443" spans="6:9" x14ac:dyDescent="0.2">
      <c r="F443" s="20" t="s">
        <v>270</v>
      </c>
      <c r="G443" s="20" t="s">
        <v>295</v>
      </c>
      <c r="H443" s="5">
        <f>INDEX(LU_Football_Month_Number,MATCH(LEFT(Football_Data[[#This Row],[Month]],3),LU_Months_of_Year,0))</f>
        <v>3</v>
      </c>
      <c r="I443" s="49">
        <v>1</v>
      </c>
    </row>
    <row r="444" spans="6:9" x14ac:dyDescent="0.2">
      <c r="F444" s="20" t="s">
        <v>283</v>
      </c>
      <c r="G444" s="20" t="s">
        <v>296</v>
      </c>
      <c r="H444" s="5">
        <f>INDEX(LU_Football_Month_Number,MATCH(LEFT(Football_Data[[#This Row],[Month]],3),LU_Months_of_Year,0))</f>
        <v>4</v>
      </c>
      <c r="I444" s="49">
        <v>0</v>
      </c>
    </row>
    <row r="445" spans="6:9" x14ac:dyDescent="0.2">
      <c r="F445" s="20" t="s">
        <v>286</v>
      </c>
      <c r="G445" s="20" t="s">
        <v>298</v>
      </c>
      <c r="H445" s="5">
        <f>INDEX(LU_Football_Month_Number,MATCH(LEFT(Football_Data[[#This Row],[Month]],3),LU_Months_of_Year,0))</f>
        <v>6</v>
      </c>
      <c r="I445" s="49">
        <v>3</v>
      </c>
    </row>
    <row r="446" spans="6:9" x14ac:dyDescent="0.2">
      <c r="F446" s="20" t="s">
        <v>284</v>
      </c>
      <c r="G446" s="20" t="s">
        <v>295</v>
      </c>
      <c r="H446" s="5">
        <f>INDEX(LU_Football_Month_Number,MATCH(LEFT(Football_Data[[#This Row],[Month]],3),LU_Months_of_Year,0))</f>
        <v>3</v>
      </c>
      <c r="I446" s="49">
        <v>1</v>
      </c>
    </row>
    <row r="447" spans="6:9" x14ac:dyDescent="0.2">
      <c r="F447" s="20" t="s">
        <v>289</v>
      </c>
      <c r="G447" s="20" t="s">
        <v>296</v>
      </c>
      <c r="H447" s="5">
        <f>INDEX(LU_Football_Month_Number,MATCH(LEFT(Football_Data[[#This Row],[Month]],3),LU_Months_of_Year,0))</f>
        <v>4</v>
      </c>
      <c r="I447" s="49">
        <v>0</v>
      </c>
    </row>
    <row r="448" spans="6:9" x14ac:dyDescent="0.2">
      <c r="F448" s="20" t="s">
        <v>280</v>
      </c>
      <c r="G448" s="20" t="s">
        <v>300</v>
      </c>
      <c r="H448" s="5">
        <f>INDEX(LU_Football_Month_Number,MATCH(LEFT(Football_Data[[#This Row],[Month]],3),LU_Months_of_Year,0))</f>
        <v>8</v>
      </c>
      <c r="I448" s="49">
        <v>3</v>
      </c>
    </row>
    <row r="449" spans="6:9" x14ac:dyDescent="0.2">
      <c r="F449" s="20" t="s">
        <v>275</v>
      </c>
      <c r="G449" s="20" t="s">
        <v>297</v>
      </c>
      <c r="H449" s="5">
        <f>INDEX(LU_Football_Month_Number,MATCH(LEFT(Football_Data[[#This Row],[Month]],3),LU_Months_of_Year,0))</f>
        <v>5</v>
      </c>
      <c r="I449" s="49">
        <v>3</v>
      </c>
    </row>
    <row r="450" spans="6:9" x14ac:dyDescent="0.2">
      <c r="F450" s="20" t="s">
        <v>291</v>
      </c>
      <c r="G450" s="20" t="s">
        <v>300</v>
      </c>
      <c r="H450" s="5">
        <f>INDEX(LU_Football_Month_Number,MATCH(LEFT(Football_Data[[#This Row],[Month]],3),LU_Months_of_Year,0))</f>
        <v>8</v>
      </c>
      <c r="I450" s="49">
        <v>1</v>
      </c>
    </row>
    <row r="451" spans="6:9" x14ac:dyDescent="0.2">
      <c r="F451" s="20" t="s">
        <v>292</v>
      </c>
      <c r="G451" s="20" t="s">
        <v>297</v>
      </c>
      <c r="H451" s="5">
        <f>INDEX(LU_Football_Month_Number,MATCH(LEFT(Football_Data[[#This Row],[Month]],3),LU_Months_of_Year,0))</f>
        <v>5</v>
      </c>
      <c r="I451" s="49">
        <v>1</v>
      </c>
    </row>
    <row r="452" spans="6:9" x14ac:dyDescent="0.2">
      <c r="F452" s="20" t="s">
        <v>275</v>
      </c>
      <c r="G452" s="20" t="s">
        <v>300</v>
      </c>
      <c r="H452" s="5">
        <f>INDEX(LU_Football_Month_Number,MATCH(LEFT(Football_Data[[#This Row],[Month]],3),LU_Months_of_Year,0))</f>
        <v>8</v>
      </c>
      <c r="I452" s="49">
        <v>1</v>
      </c>
    </row>
    <row r="453" spans="6:9" x14ac:dyDescent="0.2">
      <c r="F453" s="20" t="s">
        <v>273</v>
      </c>
      <c r="G453" s="20" t="s">
        <v>297</v>
      </c>
      <c r="H453" s="5">
        <f>INDEX(LU_Football_Month_Number,MATCH(LEFT(Football_Data[[#This Row],[Month]],3),LU_Months_of_Year,0))</f>
        <v>5</v>
      </c>
      <c r="I453" s="49">
        <v>1</v>
      </c>
    </row>
    <row r="454" spans="6:9" x14ac:dyDescent="0.2">
      <c r="F454" s="20" t="s">
        <v>272</v>
      </c>
      <c r="G454" s="20" t="s">
        <v>295</v>
      </c>
      <c r="H454" s="5">
        <f>INDEX(LU_Football_Month_Number,MATCH(LEFT(Football_Data[[#This Row],[Month]],3),LU_Months_of_Year,0))</f>
        <v>3</v>
      </c>
      <c r="I454" s="49">
        <v>3</v>
      </c>
    </row>
    <row r="455" spans="6:9" x14ac:dyDescent="0.2">
      <c r="F455" s="20" t="s">
        <v>285</v>
      </c>
      <c r="G455" s="20" t="s">
        <v>301</v>
      </c>
      <c r="H455" s="5">
        <f>INDEX(LU_Football_Month_Number,MATCH(LEFT(Football_Data[[#This Row],[Month]],3),LU_Months_of_Year,0))</f>
        <v>9</v>
      </c>
      <c r="I455" s="49">
        <v>0</v>
      </c>
    </row>
    <row r="456" spans="6:9" x14ac:dyDescent="0.2">
      <c r="F456" s="20" t="s">
        <v>273</v>
      </c>
      <c r="G456" s="20" t="s">
        <v>297</v>
      </c>
      <c r="H456" s="5">
        <f>INDEX(LU_Football_Month_Number,MATCH(LEFT(Football_Data[[#This Row],[Month]],3),LU_Months_of_Year,0))</f>
        <v>5</v>
      </c>
      <c r="I456" s="49">
        <v>3</v>
      </c>
    </row>
    <row r="457" spans="6:9" x14ac:dyDescent="0.2">
      <c r="F457" s="20" t="s">
        <v>285</v>
      </c>
      <c r="G457" s="20" t="s">
        <v>298</v>
      </c>
      <c r="H457" s="5">
        <f>INDEX(LU_Football_Month_Number,MATCH(LEFT(Football_Data[[#This Row],[Month]],3),LU_Months_of_Year,0))</f>
        <v>6</v>
      </c>
      <c r="I457" s="49">
        <v>1</v>
      </c>
    </row>
    <row r="458" spans="6:9" x14ac:dyDescent="0.2">
      <c r="F458" s="20" t="s">
        <v>291</v>
      </c>
      <c r="G458" s="20" t="s">
        <v>295</v>
      </c>
      <c r="H458" s="5">
        <f>INDEX(LU_Football_Month_Number,MATCH(LEFT(Football_Data[[#This Row],[Month]],3),LU_Months_of_Year,0))</f>
        <v>3</v>
      </c>
      <c r="I458" s="49">
        <v>0</v>
      </c>
    </row>
    <row r="459" spans="6:9" x14ac:dyDescent="0.2">
      <c r="F459" s="20" t="s">
        <v>291</v>
      </c>
      <c r="G459" s="20" t="s">
        <v>300</v>
      </c>
      <c r="H459" s="5">
        <f>INDEX(LU_Football_Month_Number,MATCH(LEFT(Football_Data[[#This Row],[Month]],3),LU_Months_of_Year,0))</f>
        <v>8</v>
      </c>
      <c r="I459" s="49">
        <v>3</v>
      </c>
    </row>
    <row r="460" spans="6:9" x14ac:dyDescent="0.2">
      <c r="F460" s="20" t="s">
        <v>287</v>
      </c>
      <c r="G460" s="20" t="s">
        <v>299</v>
      </c>
      <c r="H460" s="5">
        <f>INDEX(LU_Football_Month_Number,MATCH(LEFT(Football_Data[[#This Row],[Month]],3),LU_Months_of_Year,0))</f>
        <v>7</v>
      </c>
      <c r="I460" s="49">
        <v>3</v>
      </c>
    </row>
    <row r="461" spans="6:9" x14ac:dyDescent="0.2">
      <c r="F461" s="20" t="s">
        <v>269</v>
      </c>
      <c r="G461" s="20" t="s">
        <v>295</v>
      </c>
      <c r="H461" s="5">
        <f>INDEX(LU_Football_Month_Number,MATCH(LEFT(Football_Data[[#This Row],[Month]],3),LU_Months_of_Year,0))</f>
        <v>3</v>
      </c>
      <c r="I461" s="49">
        <v>1</v>
      </c>
    </row>
    <row r="462" spans="6:9" x14ac:dyDescent="0.2">
      <c r="F462" s="20" t="s">
        <v>275</v>
      </c>
      <c r="G462" s="20" t="s">
        <v>301</v>
      </c>
      <c r="H462" s="5">
        <f>INDEX(LU_Football_Month_Number,MATCH(LEFT(Football_Data[[#This Row],[Month]],3),LU_Months_of_Year,0))</f>
        <v>9</v>
      </c>
      <c r="I462" s="49">
        <v>3</v>
      </c>
    </row>
    <row r="463" spans="6:9" x14ac:dyDescent="0.2">
      <c r="F463" s="20" t="s">
        <v>273</v>
      </c>
      <c r="G463" s="20" t="s">
        <v>299</v>
      </c>
      <c r="H463" s="5">
        <f>INDEX(LU_Football_Month_Number,MATCH(LEFT(Football_Data[[#This Row],[Month]],3),LU_Months_of_Year,0))</f>
        <v>7</v>
      </c>
      <c r="I463" s="49">
        <v>3</v>
      </c>
    </row>
    <row r="464" spans="6:9" x14ac:dyDescent="0.2">
      <c r="F464" s="20" t="s">
        <v>278</v>
      </c>
      <c r="G464" s="20" t="s">
        <v>301</v>
      </c>
      <c r="H464" s="5">
        <f>INDEX(LU_Football_Month_Number,MATCH(LEFT(Football_Data[[#This Row],[Month]],3),LU_Months_of_Year,0))</f>
        <v>9</v>
      </c>
      <c r="I464" s="49">
        <v>0</v>
      </c>
    </row>
    <row r="465" spans="6:9" x14ac:dyDescent="0.2">
      <c r="F465" s="20" t="s">
        <v>288</v>
      </c>
      <c r="G465" s="20" t="s">
        <v>299</v>
      </c>
      <c r="H465" s="5">
        <f>INDEX(LU_Football_Month_Number,MATCH(LEFT(Football_Data[[#This Row],[Month]],3),LU_Months_of_Year,0))</f>
        <v>7</v>
      </c>
      <c r="I465" s="49">
        <v>3</v>
      </c>
    </row>
    <row r="466" spans="6:9" x14ac:dyDescent="0.2">
      <c r="F466" s="20" t="s">
        <v>274</v>
      </c>
      <c r="G466" s="20" t="s">
        <v>301</v>
      </c>
      <c r="H466" s="5">
        <f>INDEX(LU_Football_Month_Number,MATCH(LEFT(Football_Data[[#This Row],[Month]],3),LU_Months_of_Year,0))</f>
        <v>9</v>
      </c>
      <c r="I466" s="49">
        <v>3</v>
      </c>
    </row>
    <row r="467" spans="6:9" x14ac:dyDescent="0.2">
      <c r="F467" s="20" t="s">
        <v>291</v>
      </c>
      <c r="G467" s="20" t="s">
        <v>301</v>
      </c>
      <c r="H467" s="5">
        <f>INDEX(LU_Football_Month_Number,MATCH(LEFT(Football_Data[[#This Row],[Month]],3),LU_Months_of_Year,0))</f>
        <v>9</v>
      </c>
      <c r="I467" s="49">
        <v>3</v>
      </c>
    </row>
    <row r="468" spans="6:9" x14ac:dyDescent="0.2">
      <c r="F468" s="20" t="s">
        <v>277</v>
      </c>
      <c r="G468" s="20" t="s">
        <v>300</v>
      </c>
      <c r="H468" s="5">
        <f>INDEX(LU_Football_Month_Number,MATCH(LEFT(Football_Data[[#This Row],[Month]],3),LU_Months_of_Year,0))</f>
        <v>8</v>
      </c>
      <c r="I468" s="49">
        <v>1</v>
      </c>
    </row>
    <row r="469" spans="6:9" x14ac:dyDescent="0.2">
      <c r="F469" s="20" t="s">
        <v>285</v>
      </c>
      <c r="G469" s="20" t="s">
        <v>298</v>
      </c>
      <c r="H469" s="5">
        <f>INDEX(LU_Football_Month_Number,MATCH(LEFT(Football_Data[[#This Row],[Month]],3),LU_Months_of_Year,0))</f>
        <v>6</v>
      </c>
      <c r="I469" s="49">
        <v>3</v>
      </c>
    </row>
    <row r="470" spans="6:9" x14ac:dyDescent="0.2">
      <c r="F470" s="20" t="s">
        <v>281</v>
      </c>
      <c r="G470" s="20" t="s">
        <v>294</v>
      </c>
      <c r="H470" s="5">
        <f>INDEX(LU_Football_Month_Number,MATCH(LEFT(Football_Data[[#This Row],[Month]],3),LU_Months_of_Year,0))</f>
        <v>2</v>
      </c>
      <c r="I470" s="49">
        <v>3</v>
      </c>
    </row>
    <row r="471" spans="6:9" x14ac:dyDescent="0.2">
      <c r="F471" s="20" t="s">
        <v>274</v>
      </c>
      <c r="G471" s="20" t="s">
        <v>293</v>
      </c>
      <c r="H471" s="5">
        <f>INDEX(LU_Football_Month_Number,MATCH(LEFT(Football_Data[[#This Row],[Month]],3),LU_Months_of_Year,0))</f>
        <v>1</v>
      </c>
      <c r="I471" s="49">
        <v>1</v>
      </c>
    </row>
    <row r="472" spans="6:9" x14ac:dyDescent="0.2">
      <c r="F472" s="20" t="s">
        <v>275</v>
      </c>
      <c r="G472" s="20" t="s">
        <v>181</v>
      </c>
      <c r="H472" s="5">
        <f>INDEX(LU_Football_Month_Number,MATCH(LEFT(Football_Data[[#This Row],[Month]],3),LU_Months_of_Year,0))</f>
        <v>10</v>
      </c>
      <c r="I472" s="49">
        <v>3</v>
      </c>
    </row>
    <row r="473" spans="6:9" x14ac:dyDescent="0.2">
      <c r="F473" s="20" t="s">
        <v>291</v>
      </c>
      <c r="G473" s="20" t="s">
        <v>181</v>
      </c>
      <c r="H473" s="5">
        <f>INDEX(LU_Football_Month_Number,MATCH(LEFT(Football_Data[[#This Row],[Month]],3),LU_Months_of_Year,0))</f>
        <v>10</v>
      </c>
      <c r="I473" s="49">
        <v>1</v>
      </c>
    </row>
    <row r="474" spans="6:9" x14ac:dyDescent="0.2">
      <c r="F474" s="20" t="s">
        <v>274</v>
      </c>
      <c r="G474" s="20" t="s">
        <v>296</v>
      </c>
      <c r="H474" s="5">
        <f>INDEX(LU_Football_Month_Number,MATCH(LEFT(Football_Data[[#This Row],[Month]],3),LU_Months_of_Year,0))</f>
        <v>4</v>
      </c>
      <c r="I474" s="49">
        <v>3</v>
      </c>
    </row>
    <row r="475" spans="6:9" x14ac:dyDescent="0.2">
      <c r="F475" s="20" t="s">
        <v>289</v>
      </c>
      <c r="G475" s="20" t="s">
        <v>181</v>
      </c>
      <c r="H475" s="5">
        <f>INDEX(LU_Football_Month_Number,MATCH(LEFT(Football_Data[[#This Row],[Month]],3),LU_Months_of_Year,0))</f>
        <v>10</v>
      </c>
      <c r="I475" s="49">
        <v>0</v>
      </c>
    </row>
    <row r="476" spans="6:9" x14ac:dyDescent="0.2">
      <c r="F476" s="20" t="s">
        <v>291</v>
      </c>
      <c r="G476" s="20" t="s">
        <v>295</v>
      </c>
      <c r="H476" s="5">
        <f>INDEX(LU_Football_Month_Number,MATCH(LEFT(Football_Data[[#This Row],[Month]],3),LU_Months_of_Year,0))</f>
        <v>3</v>
      </c>
      <c r="I476" s="49">
        <v>0</v>
      </c>
    </row>
    <row r="477" spans="6:9" x14ac:dyDescent="0.2">
      <c r="F477" s="20" t="s">
        <v>272</v>
      </c>
      <c r="G477" s="20" t="s">
        <v>293</v>
      </c>
      <c r="H477" s="5">
        <f>INDEX(LU_Football_Month_Number,MATCH(LEFT(Football_Data[[#This Row],[Month]],3),LU_Months_of_Year,0))</f>
        <v>1</v>
      </c>
      <c r="I477" s="49">
        <v>0</v>
      </c>
    </row>
    <row r="478" spans="6:9" x14ac:dyDescent="0.2">
      <c r="F478" s="20" t="s">
        <v>289</v>
      </c>
      <c r="G478" s="20" t="s">
        <v>299</v>
      </c>
      <c r="H478" s="5">
        <f>INDEX(LU_Football_Month_Number,MATCH(LEFT(Football_Data[[#This Row],[Month]],3),LU_Months_of_Year,0))</f>
        <v>7</v>
      </c>
      <c r="I478" s="49">
        <v>0</v>
      </c>
    </row>
    <row r="479" spans="6:9" x14ac:dyDescent="0.2">
      <c r="F479" s="20" t="s">
        <v>276</v>
      </c>
      <c r="G479" s="20" t="s">
        <v>301</v>
      </c>
      <c r="H479" s="5">
        <f>INDEX(LU_Football_Month_Number,MATCH(LEFT(Football_Data[[#This Row],[Month]],3),LU_Months_of_Year,0))</f>
        <v>9</v>
      </c>
      <c r="I479" s="49">
        <v>1</v>
      </c>
    </row>
    <row r="480" spans="6:9" x14ac:dyDescent="0.2">
      <c r="F480" s="20" t="s">
        <v>269</v>
      </c>
      <c r="G480" s="20" t="s">
        <v>181</v>
      </c>
      <c r="H480" s="5">
        <f>INDEX(LU_Football_Month_Number,MATCH(LEFT(Football_Data[[#This Row],[Month]],3),LU_Months_of_Year,0))</f>
        <v>10</v>
      </c>
      <c r="I480" s="49">
        <v>3</v>
      </c>
    </row>
    <row r="481" spans="6:9" x14ac:dyDescent="0.2">
      <c r="F481" s="20" t="s">
        <v>273</v>
      </c>
      <c r="G481" s="20" t="s">
        <v>301</v>
      </c>
      <c r="H481" s="5">
        <f>INDEX(LU_Football_Month_Number,MATCH(LEFT(Football_Data[[#This Row],[Month]],3),LU_Months_of_Year,0))</f>
        <v>9</v>
      </c>
      <c r="I481" s="49">
        <v>1</v>
      </c>
    </row>
    <row r="482" spans="6:9" x14ac:dyDescent="0.2">
      <c r="F482" s="20" t="s">
        <v>291</v>
      </c>
      <c r="G482" s="20" t="s">
        <v>301</v>
      </c>
      <c r="H482" s="5">
        <f>INDEX(LU_Football_Month_Number,MATCH(LEFT(Football_Data[[#This Row],[Month]],3),LU_Months_of_Year,0))</f>
        <v>9</v>
      </c>
      <c r="I482" s="49">
        <v>3</v>
      </c>
    </row>
    <row r="483" spans="6:9" x14ac:dyDescent="0.2">
      <c r="F483" s="20" t="s">
        <v>289</v>
      </c>
      <c r="G483" s="20" t="s">
        <v>300</v>
      </c>
      <c r="H483" s="5">
        <f>INDEX(LU_Football_Month_Number,MATCH(LEFT(Football_Data[[#This Row],[Month]],3),LU_Months_of_Year,0))</f>
        <v>8</v>
      </c>
      <c r="I483" s="49">
        <v>0</v>
      </c>
    </row>
    <row r="484" spans="6:9" x14ac:dyDescent="0.2">
      <c r="F484" s="20" t="s">
        <v>279</v>
      </c>
      <c r="G484" s="20" t="s">
        <v>300</v>
      </c>
      <c r="H484" s="5">
        <f>INDEX(LU_Football_Month_Number,MATCH(LEFT(Football_Data[[#This Row],[Month]],3),LU_Months_of_Year,0))</f>
        <v>8</v>
      </c>
      <c r="I484" s="49">
        <v>0</v>
      </c>
    </row>
    <row r="485" spans="6:9" x14ac:dyDescent="0.2">
      <c r="F485" s="20" t="s">
        <v>276</v>
      </c>
      <c r="G485" s="20" t="s">
        <v>293</v>
      </c>
      <c r="H485" s="5">
        <f>INDEX(LU_Football_Month_Number,MATCH(LEFT(Football_Data[[#This Row],[Month]],3),LU_Months_of_Year,0))</f>
        <v>1</v>
      </c>
      <c r="I485" s="49">
        <v>0</v>
      </c>
    </row>
    <row r="486" spans="6:9" x14ac:dyDescent="0.2">
      <c r="F486" s="20" t="s">
        <v>271</v>
      </c>
      <c r="G486" s="20" t="s">
        <v>297</v>
      </c>
      <c r="H486" s="5">
        <f>INDEX(LU_Football_Month_Number,MATCH(LEFT(Football_Data[[#This Row],[Month]],3),LU_Months_of_Year,0))</f>
        <v>5</v>
      </c>
      <c r="I486" s="49">
        <v>0</v>
      </c>
    </row>
    <row r="487" spans="6:9" x14ac:dyDescent="0.2">
      <c r="F487" s="20" t="s">
        <v>273</v>
      </c>
      <c r="G487" s="20" t="s">
        <v>297</v>
      </c>
      <c r="H487" s="5">
        <f>INDEX(LU_Football_Month_Number,MATCH(LEFT(Football_Data[[#This Row],[Month]],3),LU_Months_of_Year,0))</f>
        <v>5</v>
      </c>
      <c r="I487" s="49">
        <v>3</v>
      </c>
    </row>
    <row r="488" spans="6:9" x14ac:dyDescent="0.2">
      <c r="F488" s="20" t="s">
        <v>276</v>
      </c>
      <c r="G488" s="20" t="s">
        <v>297</v>
      </c>
      <c r="H488" s="5">
        <f>INDEX(LU_Football_Month_Number,MATCH(LEFT(Football_Data[[#This Row],[Month]],3),LU_Months_of_Year,0))</f>
        <v>5</v>
      </c>
      <c r="I488" s="49">
        <v>3</v>
      </c>
    </row>
    <row r="489" spans="6:9" x14ac:dyDescent="0.2">
      <c r="F489" s="20" t="s">
        <v>274</v>
      </c>
      <c r="G489" s="20" t="s">
        <v>300</v>
      </c>
      <c r="H489" s="5">
        <f>INDEX(LU_Football_Month_Number,MATCH(LEFT(Football_Data[[#This Row],[Month]],3),LU_Months_of_Year,0))</f>
        <v>8</v>
      </c>
      <c r="I489" s="49">
        <v>3</v>
      </c>
    </row>
    <row r="490" spans="6:9" x14ac:dyDescent="0.2">
      <c r="F490" s="20" t="s">
        <v>281</v>
      </c>
      <c r="G490" s="20" t="s">
        <v>300</v>
      </c>
      <c r="H490" s="5">
        <f>INDEX(LU_Football_Month_Number,MATCH(LEFT(Football_Data[[#This Row],[Month]],3),LU_Months_of_Year,0))</f>
        <v>8</v>
      </c>
      <c r="I490" s="49">
        <v>0</v>
      </c>
    </row>
    <row r="491" spans="6:9" x14ac:dyDescent="0.2">
      <c r="F491" s="20" t="s">
        <v>281</v>
      </c>
      <c r="G491" s="20" t="s">
        <v>297</v>
      </c>
      <c r="H491" s="5">
        <f>INDEX(LU_Football_Month_Number,MATCH(LEFT(Football_Data[[#This Row],[Month]],3),LU_Months_of_Year,0))</f>
        <v>5</v>
      </c>
      <c r="I491" s="49">
        <v>1</v>
      </c>
    </row>
    <row r="492" spans="6:9" x14ac:dyDescent="0.2">
      <c r="F492" s="20" t="s">
        <v>270</v>
      </c>
      <c r="G492" s="20" t="s">
        <v>295</v>
      </c>
      <c r="H492" s="5">
        <f>INDEX(LU_Football_Month_Number,MATCH(LEFT(Football_Data[[#This Row],[Month]],3),LU_Months_of_Year,0))</f>
        <v>3</v>
      </c>
      <c r="I492" s="49">
        <v>1</v>
      </c>
    </row>
    <row r="493" spans="6:9" x14ac:dyDescent="0.2">
      <c r="F493" s="20" t="s">
        <v>283</v>
      </c>
      <c r="G493" s="20" t="s">
        <v>299</v>
      </c>
      <c r="H493" s="5">
        <f>INDEX(LU_Football_Month_Number,MATCH(LEFT(Football_Data[[#This Row],[Month]],3),LU_Months_of_Year,0))</f>
        <v>7</v>
      </c>
      <c r="I493" s="49">
        <v>0</v>
      </c>
    </row>
    <row r="494" spans="6:9" x14ac:dyDescent="0.2">
      <c r="F494" s="20" t="s">
        <v>289</v>
      </c>
      <c r="G494" s="20" t="s">
        <v>301</v>
      </c>
      <c r="H494" s="5">
        <f>INDEX(LU_Football_Month_Number,MATCH(LEFT(Football_Data[[#This Row],[Month]],3),LU_Months_of_Year,0))</f>
        <v>9</v>
      </c>
      <c r="I494" s="49">
        <v>0</v>
      </c>
    </row>
    <row r="495" spans="6:9" x14ac:dyDescent="0.2">
      <c r="F495" s="20" t="s">
        <v>283</v>
      </c>
      <c r="G495" s="20" t="s">
        <v>181</v>
      </c>
      <c r="H495" s="5">
        <f>INDEX(LU_Football_Month_Number,MATCH(LEFT(Football_Data[[#This Row],[Month]],3),LU_Months_of_Year,0))</f>
        <v>10</v>
      </c>
      <c r="I495" s="49">
        <v>1</v>
      </c>
    </row>
    <row r="496" spans="6:9" x14ac:dyDescent="0.2">
      <c r="F496" s="20" t="s">
        <v>273</v>
      </c>
      <c r="G496" s="20" t="s">
        <v>297</v>
      </c>
      <c r="H496" s="5">
        <f>INDEX(LU_Football_Month_Number,MATCH(LEFT(Football_Data[[#This Row],[Month]],3),LU_Months_of_Year,0))</f>
        <v>5</v>
      </c>
      <c r="I496" s="49">
        <v>0</v>
      </c>
    </row>
    <row r="497" spans="6:9" x14ac:dyDescent="0.2">
      <c r="F497" s="20" t="s">
        <v>273</v>
      </c>
      <c r="G497" s="20" t="s">
        <v>299</v>
      </c>
      <c r="H497" s="5">
        <f>INDEX(LU_Football_Month_Number,MATCH(LEFT(Football_Data[[#This Row],[Month]],3),LU_Months_of_Year,0))</f>
        <v>7</v>
      </c>
      <c r="I497" s="49">
        <v>3</v>
      </c>
    </row>
    <row r="498" spans="6:9" x14ac:dyDescent="0.2">
      <c r="F498" s="20" t="s">
        <v>284</v>
      </c>
      <c r="G498" s="20" t="s">
        <v>296</v>
      </c>
      <c r="H498" s="5">
        <f>INDEX(LU_Football_Month_Number,MATCH(LEFT(Football_Data[[#This Row],[Month]],3),LU_Months_of_Year,0))</f>
        <v>4</v>
      </c>
      <c r="I498" s="49">
        <v>0</v>
      </c>
    </row>
    <row r="499" spans="6:9" x14ac:dyDescent="0.2">
      <c r="F499" s="20" t="s">
        <v>287</v>
      </c>
      <c r="G499" s="20" t="s">
        <v>296</v>
      </c>
      <c r="H499" s="5">
        <f>INDEX(LU_Football_Month_Number,MATCH(LEFT(Football_Data[[#This Row],[Month]],3),LU_Months_of_Year,0))</f>
        <v>4</v>
      </c>
      <c r="I499" s="49">
        <v>3</v>
      </c>
    </row>
    <row r="500" spans="6:9" x14ac:dyDescent="0.2">
      <c r="F500" s="20" t="s">
        <v>286</v>
      </c>
      <c r="G500" s="20" t="s">
        <v>294</v>
      </c>
      <c r="H500" s="5">
        <f>INDEX(LU_Football_Month_Number,MATCH(LEFT(Football_Data[[#This Row],[Month]],3),LU_Months_of_Year,0))</f>
        <v>2</v>
      </c>
      <c r="I500" s="49">
        <v>1</v>
      </c>
    </row>
    <row r="501" spans="6:9" x14ac:dyDescent="0.2">
      <c r="F501" s="20" t="s">
        <v>273</v>
      </c>
      <c r="G501" s="20" t="s">
        <v>297</v>
      </c>
      <c r="H501" s="5">
        <f>INDEX(LU_Football_Month_Number,MATCH(LEFT(Football_Data[[#This Row],[Month]],3),LU_Months_of_Year,0))</f>
        <v>5</v>
      </c>
      <c r="I501" s="49">
        <v>1</v>
      </c>
    </row>
    <row r="502" spans="6:9" x14ac:dyDescent="0.2">
      <c r="F502" s="20" t="s">
        <v>276</v>
      </c>
      <c r="G502" s="20" t="s">
        <v>295</v>
      </c>
      <c r="H502" s="5">
        <f>INDEX(LU_Football_Month_Number,MATCH(LEFT(Football_Data[[#This Row],[Month]],3),LU_Months_of_Year,0))</f>
        <v>3</v>
      </c>
      <c r="I502" s="49">
        <v>0</v>
      </c>
    </row>
    <row r="503" spans="6:9" x14ac:dyDescent="0.2">
      <c r="F503" s="20" t="s">
        <v>288</v>
      </c>
      <c r="G503" s="20" t="s">
        <v>301</v>
      </c>
      <c r="H503" s="5">
        <f>INDEX(LU_Football_Month_Number,MATCH(LEFT(Football_Data[[#This Row],[Month]],3),LU_Months_of_Year,0))</f>
        <v>9</v>
      </c>
      <c r="I503" s="49">
        <v>0</v>
      </c>
    </row>
    <row r="504" spans="6:9" x14ac:dyDescent="0.2">
      <c r="F504" s="20" t="s">
        <v>282</v>
      </c>
      <c r="G504" s="20" t="s">
        <v>293</v>
      </c>
      <c r="H504" s="5">
        <f>INDEX(LU_Football_Month_Number,MATCH(LEFT(Football_Data[[#This Row],[Month]],3),LU_Months_of_Year,0))</f>
        <v>1</v>
      </c>
      <c r="I504" s="49">
        <v>0</v>
      </c>
    </row>
    <row r="505" spans="6:9" x14ac:dyDescent="0.2">
      <c r="F505" s="20" t="s">
        <v>279</v>
      </c>
      <c r="G505" s="20" t="s">
        <v>294</v>
      </c>
      <c r="H505" s="5">
        <f>INDEX(LU_Football_Month_Number,MATCH(LEFT(Football_Data[[#This Row],[Month]],3),LU_Months_of_Year,0))</f>
        <v>2</v>
      </c>
      <c r="I505" s="49">
        <v>1</v>
      </c>
    </row>
    <row r="506" spans="6:9" x14ac:dyDescent="0.2">
      <c r="F506" s="20" t="s">
        <v>275</v>
      </c>
      <c r="G506" s="20" t="s">
        <v>301</v>
      </c>
      <c r="H506" s="5">
        <f>INDEX(LU_Football_Month_Number,MATCH(LEFT(Football_Data[[#This Row],[Month]],3),LU_Months_of_Year,0))</f>
        <v>9</v>
      </c>
      <c r="I506" s="49">
        <v>3</v>
      </c>
    </row>
    <row r="507" spans="6:9" x14ac:dyDescent="0.2">
      <c r="F507" s="20" t="s">
        <v>270</v>
      </c>
      <c r="G507" s="20" t="s">
        <v>299</v>
      </c>
      <c r="H507" s="5">
        <f>INDEX(LU_Football_Month_Number,MATCH(LEFT(Football_Data[[#This Row],[Month]],3),LU_Months_of_Year,0))</f>
        <v>7</v>
      </c>
      <c r="I507" s="49">
        <v>1</v>
      </c>
    </row>
    <row r="508" spans="6:9" x14ac:dyDescent="0.2">
      <c r="F508" s="20" t="s">
        <v>287</v>
      </c>
      <c r="G508" s="20" t="s">
        <v>301</v>
      </c>
      <c r="H508" s="5">
        <f>INDEX(LU_Football_Month_Number,MATCH(LEFT(Football_Data[[#This Row],[Month]],3),LU_Months_of_Year,0))</f>
        <v>9</v>
      </c>
      <c r="I508" s="49">
        <v>1</v>
      </c>
    </row>
    <row r="509" spans="6:9" x14ac:dyDescent="0.2">
      <c r="F509" s="20" t="s">
        <v>290</v>
      </c>
      <c r="G509" s="20" t="s">
        <v>298</v>
      </c>
      <c r="H509" s="5">
        <f>INDEX(LU_Football_Month_Number,MATCH(LEFT(Football_Data[[#This Row],[Month]],3),LU_Months_of_Year,0))</f>
        <v>6</v>
      </c>
      <c r="I509" s="49">
        <v>3</v>
      </c>
    </row>
    <row r="510" spans="6:9" x14ac:dyDescent="0.2">
      <c r="F510" s="20" t="s">
        <v>269</v>
      </c>
      <c r="G510" s="20" t="s">
        <v>181</v>
      </c>
      <c r="H510" s="5">
        <f>INDEX(LU_Football_Month_Number,MATCH(LEFT(Football_Data[[#This Row],[Month]],3),LU_Months_of_Year,0))</f>
        <v>10</v>
      </c>
      <c r="I510" s="49">
        <v>0</v>
      </c>
    </row>
    <row r="511" spans="6:9" x14ac:dyDescent="0.2">
      <c r="F511" s="20" t="s">
        <v>271</v>
      </c>
      <c r="G511" s="20" t="s">
        <v>300</v>
      </c>
      <c r="H511" s="5">
        <f>INDEX(LU_Football_Month_Number,MATCH(LEFT(Football_Data[[#This Row],[Month]],3),LU_Months_of_Year,0))</f>
        <v>8</v>
      </c>
      <c r="I511" s="49">
        <v>1</v>
      </c>
    </row>
    <row r="512" spans="6:9" x14ac:dyDescent="0.2">
      <c r="F512" s="20" t="s">
        <v>283</v>
      </c>
      <c r="G512" s="20" t="s">
        <v>293</v>
      </c>
      <c r="H512" s="5">
        <f>INDEX(LU_Football_Month_Number,MATCH(LEFT(Football_Data[[#This Row],[Month]],3),LU_Months_of_Year,0))</f>
        <v>1</v>
      </c>
      <c r="I512" s="49">
        <v>3</v>
      </c>
    </row>
    <row r="513" spans="6:9" x14ac:dyDescent="0.2">
      <c r="F513" s="20" t="s">
        <v>292</v>
      </c>
      <c r="G513" s="20" t="s">
        <v>294</v>
      </c>
      <c r="H513" s="5">
        <f>INDEX(LU_Football_Month_Number,MATCH(LEFT(Football_Data[[#This Row],[Month]],3),LU_Months_of_Year,0))</f>
        <v>2</v>
      </c>
      <c r="I513" s="49">
        <v>1</v>
      </c>
    </row>
    <row r="514" spans="6:9" x14ac:dyDescent="0.2">
      <c r="F514" s="20" t="s">
        <v>279</v>
      </c>
      <c r="G514" s="20" t="s">
        <v>293</v>
      </c>
      <c r="H514" s="5">
        <f>INDEX(LU_Football_Month_Number,MATCH(LEFT(Football_Data[[#This Row],[Month]],3),LU_Months_of_Year,0))</f>
        <v>1</v>
      </c>
      <c r="I514" s="49">
        <v>3</v>
      </c>
    </row>
    <row r="515" spans="6:9" x14ac:dyDescent="0.2">
      <c r="F515" s="20" t="s">
        <v>284</v>
      </c>
      <c r="G515" s="20" t="s">
        <v>300</v>
      </c>
      <c r="H515" s="5">
        <f>INDEX(LU_Football_Month_Number,MATCH(LEFT(Football_Data[[#This Row],[Month]],3),LU_Months_of_Year,0))</f>
        <v>8</v>
      </c>
      <c r="I515" s="49">
        <v>1</v>
      </c>
    </row>
    <row r="516" spans="6:9" x14ac:dyDescent="0.2">
      <c r="F516" s="20" t="s">
        <v>290</v>
      </c>
      <c r="G516" s="20" t="s">
        <v>294</v>
      </c>
      <c r="H516" s="5">
        <f>INDEX(LU_Football_Month_Number,MATCH(LEFT(Football_Data[[#This Row],[Month]],3),LU_Months_of_Year,0))</f>
        <v>2</v>
      </c>
      <c r="I516" s="49">
        <v>3</v>
      </c>
    </row>
    <row r="517" spans="6:9" x14ac:dyDescent="0.2">
      <c r="F517" s="20" t="s">
        <v>277</v>
      </c>
      <c r="G517" s="20" t="s">
        <v>181</v>
      </c>
      <c r="H517" s="5">
        <f>INDEX(LU_Football_Month_Number,MATCH(LEFT(Football_Data[[#This Row],[Month]],3),LU_Months_of_Year,0))</f>
        <v>10</v>
      </c>
      <c r="I517" s="49">
        <v>1</v>
      </c>
    </row>
    <row r="518" spans="6:9" x14ac:dyDescent="0.2">
      <c r="F518" s="20" t="s">
        <v>281</v>
      </c>
      <c r="G518" s="20" t="s">
        <v>298</v>
      </c>
      <c r="H518" s="5">
        <f>INDEX(LU_Football_Month_Number,MATCH(LEFT(Football_Data[[#This Row],[Month]],3),LU_Months_of_Year,0))</f>
        <v>6</v>
      </c>
      <c r="I518" s="49">
        <v>3</v>
      </c>
    </row>
    <row r="519" spans="6:9" x14ac:dyDescent="0.2">
      <c r="F519" s="20" t="s">
        <v>281</v>
      </c>
      <c r="G519" s="20" t="s">
        <v>295</v>
      </c>
      <c r="H519" s="5">
        <f>INDEX(LU_Football_Month_Number,MATCH(LEFT(Football_Data[[#This Row],[Month]],3),LU_Months_of_Year,0))</f>
        <v>3</v>
      </c>
      <c r="I519" s="49">
        <v>0</v>
      </c>
    </row>
    <row r="520" spans="6:9" x14ac:dyDescent="0.2">
      <c r="F520" s="20" t="s">
        <v>292</v>
      </c>
      <c r="G520" s="20" t="s">
        <v>297</v>
      </c>
      <c r="H520" s="5">
        <f>INDEX(LU_Football_Month_Number,MATCH(LEFT(Football_Data[[#This Row],[Month]],3),LU_Months_of_Year,0))</f>
        <v>5</v>
      </c>
      <c r="I520" s="49">
        <v>3</v>
      </c>
    </row>
    <row r="521" spans="6:9" x14ac:dyDescent="0.2">
      <c r="F521" s="20" t="s">
        <v>278</v>
      </c>
      <c r="G521" s="20" t="s">
        <v>181</v>
      </c>
      <c r="H521" s="5">
        <f>INDEX(LU_Football_Month_Number,MATCH(LEFT(Football_Data[[#This Row],[Month]],3),LU_Months_of_Year,0))</f>
        <v>10</v>
      </c>
      <c r="I521" s="49">
        <v>3</v>
      </c>
    </row>
    <row r="522" spans="6:9" x14ac:dyDescent="0.2">
      <c r="F522" s="20" t="s">
        <v>284</v>
      </c>
      <c r="G522" s="20" t="s">
        <v>295</v>
      </c>
      <c r="H522" s="5">
        <f>INDEX(LU_Football_Month_Number,MATCH(LEFT(Football_Data[[#This Row],[Month]],3),LU_Months_of_Year,0))</f>
        <v>3</v>
      </c>
      <c r="I522" s="49">
        <v>0</v>
      </c>
    </row>
    <row r="523" spans="6:9" x14ac:dyDescent="0.2">
      <c r="F523" s="20" t="s">
        <v>270</v>
      </c>
      <c r="G523" s="20" t="s">
        <v>293</v>
      </c>
      <c r="H523" s="5">
        <f>INDEX(LU_Football_Month_Number,MATCH(LEFT(Football_Data[[#This Row],[Month]],3),LU_Months_of_Year,0))</f>
        <v>1</v>
      </c>
      <c r="I523" s="49">
        <v>1</v>
      </c>
    </row>
    <row r="524" spans="6:9" x14ac:dyDescent="0.2">
      <c r="F524" s="20" t="s">
        <v>286</v>
      </c>
      <c r="G524" s="20" t="s">
        <v>181</v>
      </c>
      <c r="H524" s="5">
        <f>INDEX(LU_Football_Month_Number,MATCH(LEFT(Football_Data[[#This Row],[Month]],3),LU_Months_of_Year,0))</f>
        <v>10</v>
      </c>
      <c r="I524" s="49">
        <v>0</v>
      </c>
    </row>
    <row r="525" spans="6:9" x14ac:dyDescent="0.2">
      <c r="F525" s="20" t="s">
        <v>283</v>
      </c>
      <c r="G525" s="20" t="s">
        <v>295</v>
      </c>
      <c r="H525" s="5">
        <f>INDEX(LU_Football_Month_Number,MATCH(LEFT(Football_Data[[#This Row],[Month]],3),LU_Months_of_Year,0))</f>
        <v>3</v>
      </c>
      <c r="I525" s="49">
        <v>0</v>
      </c>
    </row>
    <row r="526" spans="6:9" x14ac:dyDescent="0.2">
      <c r="F526" s="20" t="s">
        <v>283</v>
      </c>
      <c r="G526" s="20" t="s">
        <v>296</v>
      </c>
      <c r="H526" s="5">
        <f>INDEX(LU_Football_Month_Number,MATCH(LEFT(Football_Data[[#This Row],[Month]],3),LU_Months_of_Year,0))</f>
        <v>4</v>
      </c>
      <c r="I526" s="49">
        <v>1</v>
      </c>
    </row>
    <row r="527" spans="6:9" x14ac:dyDescent="0.2">
      <c r="F527" s="20" t="s">
        <v>285</v>
      </c>
      <c r="G527" s="20" t="s">
        <v>297</v>
      </c>
      <c r="H527" s="5">
        <f>INDEX(LU_Football_Month_Number,MATCH(LEFT(Football_Data[[#This Row],[Month]],3),LU_Months_of_Year,0))</f>
        <v>5</v>
      </c>
      <c r="I527" s="49">
        <v>0</v>
      </c>
    </row>
    <row r="528" spans="6:9" x14ac:dyDescent="0.2">
      <c r="F528" s="20" t="s">
        <v>274</v>
      </c>
      <c r="G528" s="20" t="s">
        <v>296</v>
      </c>
      <c r="H528" s="5">
        <f>INDEX(LU_Football_Month_Number,MATCH(LEFT(Football_Data[[#This Row],[Month]],3),LU_Months_of_Year,0))</f>
        <v>4</v>
      </c>
      <c r="I528" s="49">
        <v>1</v>
      </c>
    </row>
    <row r="529" spans="6:9" x14ac:dyDescent="0.2">
      <c r="F529" s="20" t="s">
        <v>277</v>
      </c>
      <c r="G529" s="20" t="s">
        <v>181</v>
      </c>
      <c r="H529" s="5">
        <f>INDEX(LU_Football_Month_Number,MATCH(LEFT(Football_Data[[#This Row],[Month]],3),LU_Months_of_Year,0))</f>
        <v>10</v>
      </c>
      <c r="I529" s="49">
        <v>0</v>
      </c>
    </row>
    <row r="530" spans="6:9" x14ac:dyDescent="0.2">
      <c r="F530" s="20" t="s">
        <v>270</v>
      </c>
      <c r="G530" s="20" t="s">
        <v>294</v>
      </c>
      <c r="H530" s="5">
        <f>INDEX(LU_Football_Month_Number,MATCH(LEFT(Football_Data[[#This Row],[Month]],3),LU_Months_of_Year,0))</f>
        <v>2</v>
      </c>
      <c r="I530" s="49">
        <v>1</v>
      </c>
    </row>
    <row r="531" spans="6:9" x14ac:dyDescent="0.2">
      <c r="F531" s="20" t="s">
        <v>279</v>
      </c>
      <c r="G531" s="20" t="s">
        <v>299</v>
      </c>
      <c r="H531" s="5">
        <f>INDEX(LU_Football_Month_Number,MATCH(LEFT(Football_Data[[#This Row],[Month]],3),LU_Months_of_Year,0))</f>
        <v>7</v>
      </c>
      <c r="I531" s="49">
        <v>1</v>
      </c>
    </row>
    <row r="532" spans="6:9" x14ac:dyDescent="0.2">
      <c r="F532" s="20" t="s">
        <v>272</v>
      </c>
      <c r="G532" s="20" t="s">
        <v>301</v>
      </c>
      <c r="H532" s="5">
        <f>INDEX(LU_Football_Month_Number,MATCH(LEFT(Football_Data[[#This Row],[Month]],3),LU_Months_of_Year,0))</f>
        <v>9</v>
      </c>
      <c r="I532" s="49">
        <v>1</v>
      </c>
    </row>
    <row r="533" spans="6:9" x14ac:dyDescent="0.2">
      <c r="F533" s="20" t="s">
        <v>288</v>
      </c>
      <c r="G533" s="20" t="s">
        <v>299</v>
      </c>
      <c r="H533" s="5">
        <f>INDEX(LU_Football_Month_Number,MATCH(LEFT(Football_Data[[#This Row],[Month]],3),LU_Months_of_Year,0))</f>
        <v>7</v>
      </c>
      <c r="I533" s="49">
        <v>0</v>
      </c>
    </row>
    <row r="534" spans="6:9" x14ac:dyDescent="0.2">
      <c r="F534" s="20" t="s">
        <v>292</v>
      </c>
      <c r="G534" s="20" t="s">
        <v>299</v>
      </c>
      <c r="H534" s="5">
        <f>INDEX(LU_Football_Month_Number,MATCH(LEFT(Football_Data[[#This Row],[Month]],3),LU_Months_of_Year,0))</f>
        <v>7</v>
      </c>
      <c r="I534" s="49">
        <v>1</v>
      </c>
    </row>
    <row r="535" spans="6:9" x14ac:dyDescent="0.2">
      <c r="F535" s="20" t="s">
        <v>278</v>
      </c>
      <c r="G535" s="20" t="s">
        <v>295</v>
      </c>
      <c r="H535" s="5">
        <f>INDEX(LU_Football_Month_Number,MATCH(LEFT(Football_Data[[#This Row],[Month]],3),LU_Months_of_Year,0))</f>
        <v>3</v>
      </c>
      <c r="I535" s="49">
        <v>0</v>
      </c>
    </row>
    <row r="536" spans="6:9" x14ac:dyDescent="0.2">
      <c r="F536" s="20" t="s">
        <v>285</v>
      </c>
      <c r="G536" s="20" t="s">
        <v>294</v>
      </c>
      <c r="H536" s="5">
        <f>INDEX(LU_Football_Month_Number,MATCH(LEFT(Football_Data[[#This Row],[Month]],3),LU_Months_of_Year,0))</f>
        <v>2</v>
      </c>
      <c r="I536" s="49">
        <v>1</v>
      </c>
    </row>
    <row r="537" spans="6:9" x14ac:dyDescent="0.2">
      <c r="F537" s="20" t="s">
        <v>284</v>
      </c>
      <c r="G537" s="20" t="s">
        <v>299</v>
      </c>
      <c r="H537" s="5">
        <f>INDEX(LU_Football_Month_Number,MATCH(LEFT(Football_Data[[#This Row],[Month]],3),LU_Months_of_Year,0))</f>
        <v>7</v>
      </c>
      <c r="I537" s="49">
        <v>0</v>
      </c>
    </row>
    <row r="538" spans="6:9" x14ac:dyDescent="0.2">
      <c r="F538" s="20" t="s">
        <v>275</v>
      </c>
      <c r="G538" s="20" t="s">
        <v>299</v>
      </c>
      <c r="H538" s="5">
        <f>INDEX(LU_Football_Month_Number,MATCH(LEFT(Football_Data[[#This Row],[Month]],3),LU_Months_of_Year,0))</f>
        <v>7</v>
      </c>
      <c r="I538" s="49">
        <v>3</v>
      </c>
    </row>
    <row r="539" spans="6:9" x14ac:dyDescent="0.2">
      <c r="F539" s="20" t="s">
        <v>277</v>
      </c>
      <c r="G539" s="20" t="s">
        <v>181</v>
      </c>
      <c r="H539" s="5">
        <f>INDEX(LU_Football_Month_Number,MATCH(LEFT(Football_Data[[#This Row],[Month]],3),LU_Months_of_Year,0))</f>
        <v>10</v>
      </c>
      <c r="I539" s="49">
        <v>1</v>
      </c>
    </row>
    <row r="540" spans="6:9" x14ac:dyDescent="0.2">
      <c r="F540" s="20" t="s">
        <v>286</v>
      </c>
      <c r="G540" s="20" t="s">
        <v>294</v>
      </c>
      <c r="H540" s="5">
        <f>INDEX(LU_Football_Month_Number,MATCH(LEFT(Football_Data[[#This Row],[Month]],3),LU_Months_of_Year,0))</f>
        <v>2</v>
      </c>
      <c r="I540" s="49">
        <v>1</v>
      </c>
    </row>
    <row r="541" spans="6:9" x14ac:dyDescent="0.2">
      <c r="F541" s="20" t="s">
        <v>280</v>
      </c>
      <c r="G541" s="20" t="s">
        <v>294</v>
      </c>
      <c r="H541" s="5">
        <f>INDEX(LU_Football_Month_Number,MATCH(LEFT(Football_Data[[#This Row],[Month]],3),LU_Months_of_Year,0))</f>
        <v>2</v>
      </c>
      <c r="I541" s="49">
        <v>3</v>
      </c>
    </row>
    <row r="542" spans="6:9" x14ac:dyDescent="0.2">
      <c r="F542" s="20" t="s">
        <v>285</v>
      </c>
      <c r="G542" s="20" t="s">
        <v>295</v>
      </c>
      <c r="H542" s="5">
        <f>INDEX(LU_Football_Month_Number,MATCH(LEFT(Football_Data[[#This Row],[Month]],3),LU_Months_of_Year,0))</f>
        <v>3</v>
      </c>
      <c r="I542" s="49">
        <v>0</v>
      </c>
    </row>
    <row r="543" spans="6:9" x14ac:dyDescent="0.2">
      <c r="F543" s="20" t="s">
        <v>274</v>
      </c>
      <c r="G543" s="20" t="s">
        <v>295</v>
      </c>
      <c r="H543" s="5">
        <f>INDEX(LU_Football_Month_Number,MATCH(LEFT(Football_Data[[#This Row],[Month]],3),LU_Months_of_Year,0))</f>
        <v>3</v>
      </c>
      <c r="I543" s="49">
        <v>3</v>
      </c>
    </row>
    <row r="544" spans="6:9" x14ac:dyDescent="0.2">
      <c r="F544" s="20" t="s">
        <v>287</v>
      </c>
      <c r="G544" s="20" t="s">
        <v>295</v>
      </c>
      <c r="H544" s="5">
        <f>INDEX(LU_Football_Month_Number,MATCH(LEFT(Football_Data[[#This Row],[Month]],3),LU_Months_of_Year,0))</f>
        <v>3</v>
      </c>
      <c r="I544" s="49">
        <v>0</v>
      </c>
    </row>
    <row r="545" spans="6:9" x14ac:dyDescent="0.2">
      <c r="F545" s="20" t="s">
        <v>288</v>
      </c>
      <c r="G545" s="20" t="s">
        <v>299</v>
      </c>
      <c r="H545" s="5">
        <f>INDEX(LU_Football_Month_Number,MATCH(LEFT(Football_Data[[#This Row],[Month]],3),LU_Months_of_Year,0))</f>
        <v>7</v>
      </c>
      <c r="I545" s="49">
        <v>0</v>
      </c>
    </row>
    <row r="546" spans="6:9" x14ac:dyDescent="0.2">
      <c r="F546" s="20" t="s">
        <v>274</v>
      </c>
      <c r="G546" s="20" t="s">
        <v>299</v>
      </c>
      <c r="H546" s="5">
        <f>INDEX(LU_Football_Month_Number,MATCH(LEFT(Football_Data[[#This Row],[Month]],3),LU_Months_of_Year,0))</f>
        <v>7</v>
      </c>
      <c r="I546" s="49">
        <v>1</v>
      </c>
    </row>
    <row r="547" spans="6:9" x14ac:dyDescent="0.2">
      <c r="F547" s="20" t="s">
        <v>284</v>
      </c>
      <c r="G547" s="20" t="s">
        <v>300</v>
      </c>
      <c r="H547" s="5">
        <f>INDEX(LU_Football_Month_Number,MATCH(LEFT(Football_Data[[#This Row],[Month]],3),LU_Months_of_Year,0))</f>
        <v>8</v>
      </c>
      <c r="I547" s="49">
        <v>3</v>
      </c>
    </row>
    <row r="548" spans="6:9" x14ac:dyDescent="0.2">
      <c r="F548" s="20" t="s">
        <v>281</v>
      </c>
      <c r="G548" s="20" t="s">
        <v>295</v>
      </c>
      <c r="H548" s="5">
        <f>INDEX(LU_Football_Month_Number,MATCH(LEFT(Football_Data[[#This Row],[Month]],3),LU_Months_of_Year,0))</f>
        <v>3</v>
      </c>
      <c r="I548" s="49">
        <v>3</v>
      </c>
    </row>
    <row r="549" spans="6:9" x14ac:dyDescent="0.2">
      <c r="F549" s="20" t="s">
        <v>284</v>
      </c>
      <c r="G549" s="20" t="s">
        <v>181</v>
      </c>
      <c r="H549" s="5">
        <f>INDEX(LU_Football_Month_Number,MATCH(LEFT(Football_Data[[#This Row],[Month]],3),LU_Months_of_Year,0))</f>
        <v>10</v>
      </c>
      <c r="I549" s="49">
        <v>1</v>
      </c>
    </row>
    <row r="550" spans="6:9" x14ac:dyDescent="0.2">
      <c r="F550" s="20" t="s">
        <v>270</v>
      </c>
      <c r="G550" s="20" t="s">
        <v>294</v>
      </c>
      <c r="H550" s="5">
        <f>INDEX(LU_Football_Month_Number,MATCH(LEFT(Football_Data[[#This Row],[Month]],3),LU_Months_of_Year,0))</f>
        <v>2</v>
      </c>
      <c r="I550" s="49">
        <v>3</v>
      </c>
    </row>
    <row r="551" spans="6:9" x14ac:dyDescent="0.2">
      <c r="F551" s="20" t="s">
        <v>273</v>
      </c>
      <c r="G551" s="20" t="s">
        <v>300</v>
      </c>
      <c r="H551" s="5">
        <f>INDEX(LU_Football_Month_Number,MATCH(LEFT(Football_Data[[#This Row],[Month]],3),LU_Months_of_Year,0))</f>
        <v>8</v>
      </c>
      <c r="I551" s="49">
        <v>1</v>
      </c>
    </row>
    <row r="552" spans="6:9" x14ac:dyDescent="0.2">
      <c r="F552" s="20" t="s">
        <v>275</v>
      </c>
      <c r="G552" s="20" t="s">
        <v>295</v>
      </c>
      <c r="H552" s="5">
        <f>INDEX(LU_Football_Month_Number,MATCH(LEFT(Football_Data[[#This Row],[Month]],3),LU_Months_of_Year,0))</f>
        <v>3</v>
      </c>
      <c r="I552" s="49">
        <v>3</v>
      </c>
    </row>
    <row r="553" spans="6:9" x14ac:dyDescent="0.2">
      <c r="F553" s="20" t="s">
        <v>283</v>
      </c>
      <c r="G553" s="20" t="s">
        <v>181</v>
      </c>
      <c r="H553" s="5">
        <f>INDEX(LU_Football_Month_Number,MATCH(LEFT(Football_Data[[#This Row],[Month]],3),LU_Months_of_Year,0))</f>
        <v>10</v>
      </c>
      <c r="I553" s="49">
        <v>0</v>
      </c>
    </row>
    <row r="554" spans="6:9" x14ac:dyDescent="0.2">
      <c r="F554" s="20" t="s">
        <v>270</v>
      </c>
      <c r="G554" s="20" t="s">
        <v>296</v>
      </c>
      <c r="H554" s="5">
        <f>INDEX(LU_Football_Month_Number,MATCH(LEFT(Football_Data[[#This Row],[Month]],3),LU_Months_of_Year,0))</f>
        <v>4</v>
      </c>
      <c r="I554" s="49">
        <v>0</v>
      </c>
    </row>
    <row r="555" spans="6:9" x14ac:dyDescent="0.2">
      <c r="F555" s="20" t="s">
        <v>269</v>
      </c>
      <c r="G555" s="20" t="s">
        <v>298</v>
      </c>
      <c r="H555" s="5">
        <f>INDEX(LU_Football_Month_Number,MATCH(LEFT(Football_Data[[#This Row],[Month]],3),LU_Months_of_Year,0))</f>
        <v>6</v>
      </c>
      <c r="I555" s="49">
        <v>0</v>
      </c>
    </row>
    <row r="556" spans="6:9" x14ac:dyDescent="0.2">
      <c r="F556" s="20" t="s">
        <v>285</v>
      </c>
      <c r="G556" s="20" t="s">
        <v>300</v>
      </c>
      <c r="H556" s="5">
        <f>INDEX(LU_Football_Month_Number,MATCH(LEFT(Football_Data[[#This Row],[Month]],3),LU_Months_of_Year,0))</f>
        <v>8</v>
      </c>
      <c r="I556" s="49">
        <v>1</v>
      </c>
    </row>
    <row r="557" spans="6:9" x14ac:dyDescent="0.2">
      <c r="F557" s="20" t="s">
        <v>284</v>
      </c>
      <c r="G557" s="20" t="s">
        <v>299</v>
      </c>
      <c r="H557" s="5">
        <f>INDEX(LU_Football_Month_Number,MATCH(LEFT(Football_Data[[#This Row],[Month]],3),LU_Months_of_Year,0))</f>
        <v>7</v>
      </c>
      <c r="I557" s="49">
        <v>0</v>
      </c>
    </row>
    <row r="558" spans="6:9" x14ac:dyDescent="0.2">
      <c r="F558" s="20" t="s">
        <v>275</v>
      </c>
      <c r="G558" s="20" t="s">
        <v>301</v>
      </c>
      <c r="H558" s="5">
        <f>INDEX(LU_Football_Month_Number,MATCH(LEFT(Football_Data[[#This Row],[Month]],3),LU_Months_of_Year,0))</f>
        <v>9</v>
      </c>
      <c r="I558" s="49">
        <v>3</v>
      </c>
    </row>
    <row r="559" spans="6:9" x14ac:dyDescent="0.2">
      <c r="F559" s="20" t="s">
        <v>281</v>
      </c>
      <c r="G559" s="20" t="s">
        <v>301</v>
      </c>
      <c r="H559" s="5">
        <f>INDEX(LU_Football_Month_Number,MATCH(LEFT(Football_Data[[#This Row],[Month]],3),LU_Months_of_Year,0))</f>
        <v>9</v>
      </c>
      <c r="I559" s="49">
        <v>0</v>
      </c>
    </row>
    <row r="560" spans="6:9" x14ac:dyDescent="0.2">
      <c r="F560" s="20" t="s">
        <v>278</v>
      </c>
      <c r="G560" s="20" t="s">
        <v>293</v>
      </c>
      <c r="H560" s="5">
        <f>INDEX(LU_Football_Month_Number,MATCH(LEFT(Football_Data[[#This Row],[Month]],3),LU_Months_of_Year,0))</f>
        <v>1</v>
      </c>
      <c r="I560" s="49">
        <v>1</v>
      </c>
    </row>
    <row r="561" spans="6:9" x14ac:dyDescent="0.2">
      <c r="F561" s="20" t="s">
        <v>283</v>
      </c>
      <c r="G561" s="20" t="s">
        <v>295</v>
      </c>
      <c r="H561" s="5">
        <f>INDEX(LU_Football_Month_Number,MATCH(LEFT(Football_Data[[#This Row],[Month]],3),LU_Months_of_Year,0))</f>
        <v>3</v>
      </c>
      <c r="I561" s="49">
        <v>0</v>
      </c>
    </row>
    <row r="562" spans="6:9" x14ac:dyDescent="0.2">
      <c r="F562" s="20" t="s">
        <v>279</v>
      </c>
      <c r="G562" s="20" t="s">
        <v>181</v>
      </c>
      <c r="H562" s="5">
        <f>INDEX(LU_Football_Month_Number,MATCH(LEFT(Football_Data[[#This Row],[Month]],3),LU_Months_of_Year,0))</f>
        <v>10</v>
      </c>
      <c r="I562" s="49">
        <v>0</v>
      </c>
    </row>
    <row r="563" spans="6:9" x14ac:dyDescent="0.2">
      <c r="F563" s="20" t="s">
        <v>283</v>
      </c>
      <c r="G563" s="20" t="s">
        <v>295</v>
      </c>
      <c r="H563" s="5">
        <f>INDEX(LU_Football_Month_Number,MATCH(LEFT(Football_Data[[#This Row],[Month]],3),LU_Months_of_Year,0))</f>
        <v>3</v>
      </c>
      <c r="I563" s="49">
        <v>3</v>
      </c>
    </row>
    <row r="564" spans="6:9" x14ac:dyDescent="0.2">
      <c r="F564" s="20" t="s">
        <v>282</v>
      </c>
      <c r="G564" s="20" t="s">
        <v>293</v>
      </c>
      <c r="H564" s="5">
        <f>INDEX(LU_Football_Month_Number,MATCH(LEFT(Football_Data[[#This Row],[Month]],3),LU_Months_of_Year,0))</f>
        <v>1</v>
      </c>
      <c r="I564" s="49">
        <v>0</v>
      </c>
    </row>
    <row r="565" spans="6:9" x14ac:dyDescent="0.2">
      <c r="F565" s="20" t="s">
        <v>286</v>
      </c>
      <c r="G565" s="20" t="s">
        <v>300</v>
      </c>
      <c r="H565" s="5">
        <f>INDEX(LU_Football_Month_Number,MATCH(LEFT(Football_Data[[#This Row],[Month]],3),LU_Months_of_Year,0))</f>
        <v>8</v>
      </c>
      <c r="I565" s="49">
        <v>1</v>
      </c>
    </row>
    <row r="566" spans="6:9" x14ac:dyDescent="0.2">
      <c r="F566" s="20" t="s">
        <v>284</v>
      </c>
      <c r="G566" s="20" t="s">
        <v>295</v>
      </c>
      <c r="H566" s="5">
        <f>INDEX(LU_Football_Month_Number,MATCH(LEFT(Football_Data[[#This Row],[Month]],3),LU_Months_of_Year,0))</f>
        <v>3</v>
      </c>
      <c r="I566" s="49">
        <v>1</v>
      </c>
    </row>
    <row r="567" spans="6:9" x14ac:dyDescent="0.2">
      <c r="F567" s="20" t="s">
        <v>289</v>
      </c>
      <c r="G567" s="20" t="s">
        <v>297</v>
      </c>
      <c r="H567" s="5">
        <f>INDEX(LU_Football_Month_Number,MATCH(LEFT(Football_Data[[#This Row],[Month]],3),LU_Months_of_Year,0))</f>
        <v>5</v>
      </c>
      <c r="I567" s="49">
        <v>3</v>
      </c>
    </row>
    <row r="568" spans="6:9" x14ac:dyDescent="0.2">
      <c r="F568" s="20" t="s">
        <v>288</v>
      </c>
      <c r="G568" s="20" t="s">
        <v>298</v>
      </c>
      <c r="H568" s="5">
        <f>INDEX(LU_Football_Month_Number,MATCH(LEFT(Football_Data[[#This Row],[Month]],3),LU_Months_of_Year,0))</f>
        <v>6</v>
      </c>
      <c r="I568" s="49">
        <v>0</v>
      </c>
    </row>
    <row r="569" spans="6:9" x14ac:dyDescent="0.2">
      <c r="F569" s="20" t="s">
        <v>287</v>
      </c>
      <c r="G569" s="20" t="s">
        <v>297</v>
      </c>
      <c r="H569" s="5">
        <f>INDEX(LU_Football_Month_Number,MATCH(LEFT(Football_Data[[#This Row],[Month]],3),LU_Months_of_Year,0))</f>
        <v>5</v>
      </c>
      <c r="I569" s="49">
        <v>3</v>
      </c>
    </row>
    <row r="570" spans="6:9" x14ac:dyDescent="0.2">
      <c r="F570" s="20" t="s">
        <v>291</v>
      </c>
      <c r="G570" s="20" t="s">
        <v>298</v>
      </c>
      <c r="H570" s="5">
        <f>INDEX(LU_Football_Month_Number,MATCH(LEFT(Football_Data[[#This Row],[Month]],3),LU_Months_of_Year,0))</f>
        <v>6</v>
      </c>
      <c r="I570" s="49">
        <v>0</v>
      </c>
    </row>
    <row r="571" spans="6:9" x14ac:dyDescent="0.2">
      <c r="F571" s="20" t="s">
        <v>289</v>
      </c>
      <c r="G571" s="20" t="s">
        <v>299</v>
      </c>
      <c r="H571" s="5">
        <f>INDEX(LU_Football_Month_Number,MATCH(LEFT(Football_Data[[#This Row],[Month]],3),LU_Months_of_Year,0))</f>
        <v>7</v>
      </c>
      <c r="I571" s="49">
        <v>0</v>
      </c>
    </row>
    <row r="572" spans="6:9" x14ac:dyDescent="0.2">
      <c r="F572" s="20" t="s">
        <v>287</v>
      </c>
      <c r="G572" s="20" t="s">
        <v>296</v>
      </c>
      <c r="H572" s="5">
        <f>INDEX(LU_Football_Month_Number,MATCH(LEFT(Football_Data[[#This Row],[Month]],3),LU_Months_of_Year,0))</f>
        <v>4</v>
      </c>
      <c r="I572" s="49">
        <v>0</v>
      </c>
    </row>
    <row r="573" spans="6:9" x14ac:dyDescent="0.2">
      <c r="F573" s="20" t="s">
        <v>274</v>
      </c>
      <c r="G573" s="20" t="s">
        <v>297</v>
      </c>
      <c r="H573" s="5">
        <f>INDEX(LU_Football_Month_Number,MATCH(LEFT(Football_Data[[#This Row],[Month]],3),LU_Months_of_Year,0))</f>
        <v>5</v>
      </c>
      <c r="I573" s="49">
        <v>0</v>
      </c>
    </row>
    <row r="574" spans="6:9" x14ac:dyDescent="0.2">
      <c r="F574" s="20" t="s">
        <v>282</v>
      </c>
      <c r="G574" s="20" t="s">
        <v>299</v>
      </c>
      <c r="H574" s="5">
        <f>INDEX(LU_Football_Month_Number,MATCH(LEFT(Football_Data[[#This Row],[Month]],3),LU_Months_of_Year,0))</f>
        <v>7</v>
      </c>
      <c r="I574" s="49">
        <v>1</v>
      </c>
    </row>
    <row r="575" spans="6:9" x14ac:dyDescent="0.2">
      <c r="F575" s="20" t="s">
        <v>288</v>
      </c>
      <c r="G575" s="20" t="s">
        <v>298</v>
      </c>
      <c r="H575" s="5">
        <f>INDEX(LU_Football_Month_Number,MATCH(LEFT(Football_Data[[#This Row],[Month]],3),LU_Months_of_Year,0))</f>
        <v>6</v>
      </c>
      <c r="I575" s="49">
        <v>1</v>
      </c>
    </row>
    <row r="576" spans="6:9" x14ac:dyDescent="0.2">
      <c r="F576" s="20" t="s">
        <v>279</v>
      </c>
      <c r="G576" s="20" t="s">
        <v>300</v>
      </c>
      <c r="H576" s="5">
        <f>INDEX(LU_Football_Month_Number,MATCH(LEFT(Football_Data[[#This Row],[Month]],3),LU_Months_of_Year,0))</f>
        <v>8</v>
      </c>
      <c r="I576" s="49">
        <v>0</v>
      </c>
    </row>
    <row r="577" spans="6:9" x14ac:dyDescent="0.2">
      <c r="F577" s="20" t="s">
        <v>278</v>
      </c>
      <c r="G577" s="20" t="s">
        <v>297</v>
      </c>
      <c r="H577" s="5">
        <f>INDEX(LU_Football_Month_Number,MATCH(LEFT(Football_Data[[#This Row],[Month]],3),LU_Months_of_Year,0))</f>
        <v>5</v>
      </c>
      <c r="I577" s="49">
        <v>0</v>
      </c>
    </row>
    <row r="578" spans="6:9" x14ac:dyDescent="0.2">
      <c r="F578" s="20" t="s">
        <v>274</v>
      </c>
      <c r="G578" s="20" t="s">
        <v>296</v>
      </c>
      <c r="H578" s="5">
        <f>INDEX(LU_Football_Month_Number,MATCH(LEFT(Football_Data[[#This Row],[Month]],3),LU_Months_of_Year,0))</f>
        <v>4</v>
      </c>
      <c r="I578" s="49">
        <v>0</v>
      </c>
    </row>
    <row r="579" spans="6:9" x14ac:dyDescent="0.2">
      <c r="F579" s="20" t="s">
        <v>272</v>
      </c>
      <c r="G579" s="20" t="s">
        <v>181</v>
      </c>
      <c r="H579" s="5">
        <f>INDEX(LU_Football_Month_Number,MATCH(LEFT(Football_Data[[#This Row],[Month]],3),LU_Months_of_Year,0))</f>
        <v>10</v>
      </c>
      <c r="I579" s="49">
        <v>0</v>
      </c>
    </row>
    <row r="580" spans="6:9" x14ac:dyDescent="0.2">
      <c r="F580" s="20" t="s">
        <v>286</v>
      </c>
      <c r="G580" s="20" t="s">
        <v>294</v>
      </c>
      <c r="H580" s="5">
        <f>INDEX(LU_Football_Month_Number,MATCH(LEFT(Football_Data[[#This Row],[Month]],3),LU_Months_of_Year,0))</f>
        <v>2</v>
      </c>
      <c r="I580" s="49">
        <v>0</v>
      </c>
    </row>
    <row r="581" spans="6:9" x14ac:dyDescent="0.2">
      <c r="F581" s="20" t="s">
        <v>276</v>
      </c>
      <c r="G581" s="20" t="s">
        <v>294</v>
      </c>
      <c r="H581" s="5">
        <f>INDEX(LU_Football_Month_Number,MATCH(LEFT(Football_Data[[#This Row],[Month]],3),LU_Months_of_Year,0))</f>
        <v>2</v>
      </c>
      <c r="I581" s="49">
        <v>0</v>
      </c>
    </row>
    <row r="582" spans="6:9" x14ac:dyDescent="0.2">
      <c r="F582" s="20" t="s">
        <v>290</v>
      </c>
      <c r="G582" s="20" t="s">
        <v>298</v>
      </c>
      <c r="H582" s="5">
        <f>INDEX(LU_Football_Month_Number,MATCH(LEFT(Football_Data[[#This Row],[Month]],3),LU_Months_of_Year,0))</f>
        <v>6</v>
      </c>
      <c r="I582" s="49">
        <v>0</v>
      </c>
    </row>
    <row r="583" spans="6:9" x14ac:dyDescent="0.2">
      <c r="F583" s="20" t="s">
        <v>283</v>
      </c>
      <c r="G583" s="20" t="s">
        <v>298</v>
      </c>
      <c r="H583" s="5">
        <f>INDEX(LU_Football_Month_Number,MATCH(LEFT(Football_Data[[#This Row],[Month]],3),LU_Months_of_Year,0))</f>
        <v>6</v>
      </c>
      <c r="I583" s="49">
        <v>1</v>
      </c>
    </row>
    <row r="584" spans="6:9" x14ac:dyDescent="0.2">
      <c r="F584" s="20" t="s">
        <v>287</v>
      </c>
      <c r="G584" s="20" t="s">
        <v>296</v>
      </c>
      <c r="H584" s="5">
        <f>INDEX(LU_Football_Month_Number,MATCH(LEFT(Football_Data[[#This Row],[Month]],3),LU_Months_of_Year,0))</f>
        <v>4</v>
      </c>
      <c r="I584" s="49">
        <v>0</v>
      </c>
    </row>
    <row r="585" spans="6:9" x14ac:dyDescent="0.2">
      <c r="F585" s="20" t="s">
        <v>280</v>
      </c>
      <c r="G585" s="20" t="s">
        <v>297</v>
      </c>
      <c r="H585" s="5">
        <f>INDEX(LU_Football_Month_Number,MATCH(LEFT(Football_Data[[#This Row],[Month]],3),LU_Months_of_Year,0))</f>
        <v>5</v>
      </c>
      <c r="I585" s="49">
        <v>3</v>
      </c>
    </row>
    <row r="586" spans="6:9" x14ac:dyDescent="0.2">
      <c r="F586" s="20" t="s">
        <v>291</v>
      </c>
      <c r="G586" s="20" t="s">
        <v>296</v>
      </c>
      <c r="H586" s="5">
        <f>INDEX(LU_Football_Month_Number,MATCH(LEFT(Football_Data[[#This Row],[Month]],3),LU_Months_of_Year,0))</f>
        <v>4</v>
      </c>
      <c r="I586" s="49">
        <v>1</v>
      </c>
    </row>
    <row r="587" spans="6:9" x14ac:dyDescent="0.2">
      <c r="F587" s="20" t="s">
        <v>280</v>
      </c>
      <c r="G587" s="20" t="s">
        <v>298</v>
      </c>
      <c r="H587" s="5">
        <f>INDEX(LU_Football_Month_Number,MATCH(LEFT(Football_Data[[#This Row],[Month]],3),LU_Months_of_Year,0))</f>
        <v>6</v>
      </c>
      <c r="I587" s="49">
        <v>3</v>
      </c>
    </row>
    <row r="588" spans="6:9" x14ac:dyDescent="0.2">
      <c r="F588" s="20" t="s">
        <v>273</v>
      </c>
      <c r="G588" s="20" t="s">
        <v>298</v>
      </c>
      <c r="H588" s="5">
        <f>INDEX(LU_Football_Month_Number,MATCH(LEFT(Football_Data[[#This Row],[Month]],3),LU_Months_of_Year,0))</f>
        <v>6</v>
      </c>
      <c r="I588" s="49">
        <v>3</v>
      </c>
    </row>
    <row r="589" spans="6:9" x14ac:dyDescent="0.2">
      <c r="F589" s="20" t="s">
        <v>275</v>
      </c>
      <c r="G589" s="20" t="s">
        <v>181</v>
      </c>
      <c r="H589" s="5">
        <f>INDEX(LU_Football_Month_Number,MATCH(LEFT(Football_Data[[#This Row],[Month]],3),LU_Months_of_Year,0))</f>
        <v>10</v>
      </c>
      <c r="I589" s="49">
        <v>1</v>
      </c>
    </row>
    <row r="590" spans="6:9" x14ac:dyDescent="0.2">
      <c r="F590" s="20" t="s">
        <v>270</v>
      </c>
      <c r="G590" s="20" t="s">
        <v>181</v>
      </c>
      <c r="H590" s="5">
        <f>INDEX(LU_Football_Month_Number,MATCH(LEFT(Football_Data[[#This Row],[Month]],3),LU_Months_of_Year,0))</f>
        <v>10</v>
      </c>
      <c r="I590" s="49">
        <v>1</v>
      </c>
    </row>
    <row r="591" spans="6:9" x14ac:dyDescent="0.2">
      <c r="F591" s="20" t="s">
        <v>285</v>
      </c>
      <c r="G591" s="20" t="s">
        <v>298</v>
      </c>
      <c r="H591" s="5">
        <f>INDEX(LU_Football_Month_Number,MATCH(LEFT(Football_Data[[#This Row],[Month]],3),LU_Months_of_Year,0))</f>
        <v>6</v>
      </c>
      <c r="I591" s="49">
        <v>3</v>
      </c>
    </row>
    <row r="592" spans="6:9" x14ac:dyDescent="0.2">
      <c r="F592" s="20" t="s">
        <v>276</v>
      </c>
      <c r="G592" s="20" t="s">
        <v>301</v>
      </c>
      <c r="H592" s="5">
        <f>INDEX(LU_Football_Month_Number,MATCH(LEFT(Football_Data[[#This Row],[Month]],3),LU_Months_of_Year,0))</f>
        <v>9</v>
      </c>
      <c r="I592" s="49">
        <v>1</v>
      </c>
    </row>
    <row r="593" spans="6:9" x14ac:dyDescent="0.2">
      <c r="F593" s="20" t="s">
        <v>272</v>
      </c>
      <c r="G593" s="20" t="s">
        <v>299</v>
      </c>
      <c r="H593" s="5">
        <f>INDEX(LU_Football_Month_Number,MATCH(LEFT(Football_Data[[#This Row],[Month]],3),LU_Months_of_Year,0))</f>
        <v>7</v>
      </c>
      <c r="I593" s="49">
        <v>3</v>
      </c>
    </row>
    <row r="594" spans="6:9" x14ac:dyDescent="0.2">
      <c r="F594" s="20" t="s">
        <v>275</v>
      </c>
      <c r="G594" s="20" t="s">
        <v>294</v>
      </c>
      <c r="H594" s="5">
        <f>INDEX(LU_Football_Month_Number,MATCH(LEFT(Football_Data[[#This Row],[Month]],3),LU_Months_of_Year,0))</f>
        <v>2</v>
      </c>
      <c r="I594" s="49">
        <v>1</v>
      </c>
    </row>
    <row r="595" spans="6:9" x14ac:dyDescent="0.2">
      <c r="F595" s="20" t="s">
        <v>286</v>
      </c>
      <c r="G595" s="20" t="s">
        <v>293</v>
      </c>
      <c r="H595" s="5">
        <f>INDEX(LU_Football_Month_Number,MATCH(LEFT(Football_Data[[#This Row],[Month]],3),LU_Months_of_Year,0))</f>
        <v>1</v>
      </c>
      <c r="I595" s="49">
        <v>1</v>
      </c>
    </row>
    <row r="596" spans="6:9" x14ac:dyDescent="0.2">
      <c r="F596" s="20" t="s">
        <v>269</v>
      </c>
      <c r="G596" s="20" t="s">
        <v>295</v>
      </c>
      <c r="H596" s="5">
        <f>INDEX(LU_Football_Month_Number,MATCH(LEFT(Football_Data[[#This Row],[Month]],3),LU_Months_of_Year,0))</f>
        <v>3</v>
      </c>
      <c r="I596" s="49">
        <v>3</v>
      </c>
    </row>
    <row r="597" spans="6:9" x14ac:dyDescent="0.2">
      <c r="F597" s="20" t="s">
        <v>274</v>
      </c>
      <c r="G597" s="20" t="s">
        <v>295</v>
      </c>
      <c r="H597" s="5">
        <f>INDEX(LU_Football_Month_Number,MATCH(LEFT(Football_Data[[#This Row],[Month]],3),LU_Months_of_Year,0))</f>
        <v>3</v>
      </c>
      <c r="I597" s="49">
        <v>3</v>
      </c>
    </row>
    <row r="598" spans="6:9" x14ac:dyDescent="0.2">
      <c r="F598" s="20" t="s">
        <v>285</v>
      </c>
      <c r="G598" s="20" t="s">
        <v>294</v>
      </c>
      <c r="H598" s="5">
        <f>INDEX(LU_Football_Month_Number,MATCH(LEFT(Football_Data[[#This Row],[Month]],3),LU_Months_of_Year,0))</f>
        <v>2</v>
      </c>
      <c r="I598" s="49">
        <v>3</v>
      </c>
    </row>
    <row r="599" spans="6:9" x14ac:dyDescent="0.2">
      <c r="F599" s="20" t="s">
        <v>271</v>
      </c>
      <c r="G599" s="20" t="s">
        <v>297</v>
      </c>
      <c r="H599" s="5">
        <f>INDEX(LU_Football_Month_Number,MATCH(LEFT(Football_Data[[#This Row],[Month]],3),LU_Months_of_Year,0))</f>
        <v>5</v>
      </c>
      <c r="I599" s="49">
        <v>0</v>
      </c>
    </row>
    <row r="600" spans="6:9" x14ac:dyDescent="0.2">
      <c r="F600" s="20" t="s">
        <v>273</v>
      </c>
      <c r="G600" s="20" t="s">
        <v>295</v>
      </c>
      <c r="H600" s="5">
        <f>INDEX(LU_Football_Month_Number,MATCH(LEFT(Football_Data[[#This Row],[Month]],3),LU_Months_of_Year,0))</f>
        <v>3</v>
      </c>
      <c r="I600" s="49">
        <v>3</v>
      </c>
    </row>
    <row r="601" spans="6:9" x14ac:dyDescent="0.2">
      <c r="F601" s="20" t="s">
        <v>288</v>
      </c>
      <c r="G601" s="20" t="s">
        <v>181</v>
      </c>
      <c r="H601" s="5">
        <f>INDEX(LU_Football_Month_Number,MATCH(LEFT(Football_Data[[#This Row],[Month]],3),LU_Months_of_Year,0))</f>
        <v>10</v>
      </c>
      <c r="I601" s="49">
        <v>3</v>
      </c>
    </row>
    <row r="602" spans="6:9" x14ac:dyDescent="0.2">
      <c r="F602" s="20" t="s">
        <v>292</v>
      </c>
      <c r="G602" s="20" t="s">
        <v>181</v>
      </c>
      <c r="H602" s="5">
        <f>INDEX(LU_Football_Month_Number,MATCH(LEFT(Football_Data[[#This Row],[Month]],3),LU_Months_of_Year,0))</f>
        <v>10</v>
      </c>
      <c r="I602" s="49">
        <v>3</v>
      </c>
    </row>
    <row r="603" spans="6:9" x14ac:dyDescent="0.2">
      <c r="F603" s="20" t="s">
        <v>269</v>
      </c>
      <c r="G603" s="20" t="s">
        <v>295</v>
      </c>
      <c r="H603" s="5">
        <f>INDEX(LU_Football_Month_Number,MATCH(LEFT(Football_Data[[#This Row],[Month]],3),LU_Months_of_Year,0))</f>
        <v>3</v>
      </c>
      <c r="I603" s="49">
        <v>3</v>
      </c>
    </row>
    <row r="604" spans="6:9" x14ac:dyDescent="0.2">
      <c r="F604" s="20" t="s">
        <v>282</v>
      </c>
      <c r="G604" s="20" t="s">
        <v>298</v>
      </c>
      <c r="H604" s="5">
        <f>INDEX(LU_Football_Month_Number,MATCH(LEFT(Football_Data[[#This Row],[Month]],3),LU_Months_of_Year,0))</f>
        <v>6</v>
      </c>
      <c r="I604" s="49">
        <v>0</v>
      </c>
    </row>
    <row r="605" spans="6:9" x14ac:dyDescent="0.2">
      <c r="F605" s="20" t="s">
        <v>276</v>
      </c>
      <c r="G605" s="20" t="s">
        <v>181</v>
      </c>
      <c r="H605" s="5">
        <f>INDEX(LU_Football_Month_Number,MATCH(LEFT(Football_Data[[#This Row],[Month]],3),LU_Months_of_Year,0))</f>
        <v>10</v>
      </c>
      <c r="I605" s="49">
        <v>0</v>
      </c>
    </row>
    <row r="606" spans="6:9" x14ac:dyDescent="0.2">
      <c r="F606" s="20" t="s">
        <v>276</v>
      </c>
      <c r="G606" s="20" t="s">
        <v>181</v>
      </c>
      <c r="H606" s="5">
        <f>INDEX(LU_Football_Month_Number,MATCH(LEFT(Football_Data[[#This Row],[Month]],3),LU_Months_of_Year,0))</f>
        <v>10</v>
      </c>
      <c r="I606" s="49">
        <v>3</v>
      </c>
    </row>
    <row r="607" spans="6:9" x14ac:dyDescent="0.2">
      <c r="F607" s="20" t="s">
        <v>291</v>
      </c>
      <c r="G607" s="20" t="s">
        <v>298</v>
      </c>
      <c r="H607" s="5">
        <f>INDEX(LU_Football_Month_Number,MATCH(LEFT(Football_Data[[#This Row],[Month]],3),LU_Months_of_Year,0))</f>
        <v>6</v>
      </c>
      <c r="I607" s="49">
        <v>3</v>
      </c>
    </row>
    <row r="608" spans="6:9" x14ac:dyDescent="0.2">
      <c r="F608" s="20" t="s">
        <v>285</v>
      </c>
      <c r="G608" s="20" t="s">
        <v>295</v>
      </c>
      <c r="H608" s="5">
        <f>INDEX(LU_Football_Month_Number,MATCH(LEFT(Football_Data[[#This Row],[Month]],3),LU_Months_of_Year,0))</f>
        <v>3</v>
      </c>
      <c r="I608" s="49">
        <v>0</v>
      </c>
    </row>
    <row r="609" spans="6:9" x14ac:dyDescent="0.2">
      <c r="F609" s="20" t="s">
        <v>276</v>
      </c>
      <c r="G609" s="20" t="s">
        <v>301</v>
      </c>
      <c r="H609" s="5">
        <f>INDEX(LU_Football_Month_Number,MATCH(LEFT(Football_Data[[#This Row],[Month]],3),LU_Months_of_Year,0))</f>
        <v>9</v>
      </c>
      <c r="I609" s="49">
        <v>3</v>
      </c>
    </row>
    <row r="610" spans="6:9" x14ac:dyDescent="0.2">
      <c r="F610" s="20" t="s">
        <v>292</v>
      </c>
      <c r="G610" s="20" t="s">
        <v>300</v>
      </c>
      <c r="H610" s="5">
        <f>INDEX(LU_Football_Month_Number,MATCH(LEFT(Football_Data[[#This Row],[Month]],3),LU_Months_of_Year,0))</f>
        <v>8</v>
      </c>
      <c r="I610" s="49">
        <v>0</v>
      </c>
    </row>
    <row r="611" spans="6:9" x14ac:dyDescent="0.2">
      <c r="F611" s="20" t="s">
        <v>291</v>
      </c>
      <c r="G611" s="20" t="s">
        <v>296</v>
      </c>
      <c r="H611" s="5">
        <f>INDEX(LU_Football_Month_Number,MATCH(LEFT(Football_Data[[#This Row],[Month]],3),LU_Months_of_Year,0))</f>
        <v>4</v>
      </c>
      <c r="I611" s="49">
        <v>3</v>
      </c>
    </row>
    <row r="612" spans="6:9" x14ac:dyDescent="0.2">
      <c r="F612" s="20" t="s">
        <v>287</v>
      </c>
      <c r="G612" s="20" t="s">
        <v>295</v>
      </c>
      <c r="H612" s="5">
        <f>INDEX(LU_Football_Month_Number,MATCH(LEFT(Football_Data[[#This Row],[Month]],3),LU_Months_of_Year,0))</f>
        <v>3</v>
      </c>
      <c r="I612" s="49">
        <v>1</v>
      </c>
    </row>
    <row r="613" spans="6:9" x14ac:dyDescent="0.2">
      <c r="F613" s="20" t="s">
        <v>273</v>
      </c>
      <c r="G613" s="20" t="s">
        <v>181</v>
      </c>
      <c r="H613" s="5">
        <f>INDEX(LU_Football_Month_Number,MATCH(LEFT(Football_Data[[#This Row],[Month]],3),LU_Months_of_Year,0))</f>
        <v>10</v>
      </c>
      <c r="I613" s="49">
        <v>3</v>
      </c>
    </row>
    <row r="614" spans="6:9" x14ac:dyDescent="0.2">
      <c r="F614" s="20" t="s">
        <v>276</v>
      </c>
      <c r="G614" s="20" t="s">
        <v>301</v>
      </c>
      <c r="H614" s="5">
        <f>INDEX(LU_Football_Month_Number,MATCH(LEFT(Football_Data[[#This Row],[Month]],3),LU_Months_of_Year,0))</f>
        <v>9</v>
      </c>
      <c r="I614" s="49">
        <v>0</v>
      </c>
    </row>
    <row r="615" spans="6:9" x14ac:dyDescent="0.2">
      <c r="F615" s="20" t="s">
        <v>291</v>
      </c>
      <c r="G615" s="20" t="s">
        <v>295</v>
      </c>
      <c r="H615" s="5">
        <f>INDEX(LU_Football_Month_Number,MATCH(LEFT(Football_Data[[#This Row],[Month]],3),LU_Months_of_Year,0))</f>
        <v>3</v>
      </c>
      <c r="I615" s="49">
        <v>3</v>
      </c>
    </row>
    <row r="616" spans="6:9" x14ac:dyDescent="0.2">
      <c r="F616" s="20" t="s">
        <v>271</v>
      </c>
      <c r="G616" s="20" t="s">
        <v>301</v>
      </c>
      <c r="H616" s="5">
        <f>INDEX(LU_Football_Month_Number,MATCH(LEFT(Football_Data[[#This Row],[Month]],3),LU_Months_of_Year,0))</f>
        <v>9</v>
      </c>
      <c r="I616" s="49">
        <v>3</v>
      </c>
    </row>
    <row r="617" spans="6:9" x14ac:dyDescent="0.2">
      <c r="F617" s="20" t="s">
        <v>281</v>
      </c>
      <c r="G617" s="20" t="s">
        <v>296</v>
      </c>
      <c r="H617" s="5">
        <f>INDEX(LU_Football_Month_Number,MATCH(LEFT(Football_Data[[#This Row],[Month]],3),LU_Months_of_Year,0))</f>
        <v>4</v>
      </c>
      <c r="I617" s="49">
        <v>3</v>
      </c>
    </row>
    <row r="618" spans="6:9" x14ac:dyDescent="0.2">
      <c r="F618" s="20" t="s">
        <v>274</v>
      </c>
      <c r="G618" s="20" t="s">
        <v>298</v>
      </c>
      <c r="H618" s="5">
        <f>INDEX(LU_Football_Month_Number,MATCH(LEFT(Football_Data[[#This Row],[Month]],3),LU_Months_of_Year,0))</f>
        <v>6</v>
      </c>
      <c r="I618" s="49">
        <v>3</v>
      </c>
    </row>
    <row r="619" spans="6:9" x14ac:dyDescent="0.2">
      <c r="F619" s="20" t="s">
        <v>272</v>
      </c>
      <c r="G619" s="20" t="s">
        <v>297</v>
      </c>
      <c r="H619" s="5">
        <f>INDEX(LU_Football_Month_Number,MATCH(LEFT(Football_Data[[#This Row],[Month]],3),LU_Months_of_Year,0))</f>
        <v>5</v>
      </c>
      <c r="I619" s="49">
        <v>1</v>
      </c>
    </row>
    <row r="620" spans="6:9" x14ac:dyDescent="0.2">
      <c r="F620" s="20" t="s">
        <v>280</v>
      </c>
      <c r="G620" s="20" t="s">
        <v>298</v>
      </c>
      <c r="H620" s="5">
        <f>INDEX(LU_Football_Month_Number,MATCH(LEFT(Football_Data[[#This Row],[Month]],3),LU_Months_of_Year,0))</f>
        <v>6</v>
      </c>
      <c r="I620" s="49">
        <v>0</v>
      </c>
    </row>
    <row r="621" spans="6:9" x14ac:dyDescent="0.2">
      <c r="F621" s="20" t="s">
        <v>276</v>
      </c>
      <c r="G621" s="20" t="s">
        <v>299</v>
      </c>
      <c r="H621" s="5">
        <f>INDEX(LU_Football_Month_Number,MATCH(LEFT(Football_Data[[#This Row],[Month]],3),LU_Months_of_Year,0))</f>
        <v>7</v>
      </c>
      <c r="I621" s="49">
        <v>0</v>
      </c>
    </row>
    <row r="622" spans="6:9" x14ac:dyDescent="0.2">
      <c r="F622" s="20" t="s">
        <v>289</v>
      </c>
      <c r="G622" s="20" t="s">
        <v>300</v>
      </c>
      <c r="H622" s="5">
        <f>INDEX(LU_Football_Month_Number,MATCH(LEFT(Football_Data[[#This Row],[Month]],3),LU_Months_of_Year,0))</f>
        <v>8</v>
      </c>
      <c r="I622" s="49">
        <v>3</v>
      </c>
    </row>
    <row r="623" spans="6:9" x14ac:dyDescent="0.2">
      <c r="F623" s="20" t="s">
        <v>276</v>
      </c>
      <c r="G623" s="20" t="s">
        <v>297</v>
      </c>
      <c r="H623" s="5">
        <f>INDEX(LU_Football_Month_Number,MATCH(LEFT(Football_Data[[#This Row],[Month]],3),LU_Months_of_Year,0))</f>
        <v>5</v>
      </c>
      <c r="I623" s="49">
        <v>3</v>
      </c>
    </row>
    <row r="624" spans="6:9" x14ac:dyDescent="0.2">
      <c r="F624" s="20" t="s">
        <v>284</v>
      </c>
      <c r="G624" s="20" t="s">
        <v>297</v>
      </c>
      <c r="H624" s="5">
        <f>INDEX(LU_Football_Month_Number,MATCH(LEFT(Football_Data[[#This Row],[Month]],3),LU_Months_of_Year,0))</f>
        <v>5</v>
      </c>
      <c r="I624" s="49">
        <v>1</v>
      </c>
    </row>
    <row r="625" spans="6:9" x14ac:dyDescent="0.2">
      <c r="F625" s="20" t="s">
        <v>276</v>
      </c>
      <c r="G625" s="20" t="s">
        <v>297</v>
      </c>
      <c r="H625" s="5">
        <f>INDEX(LU_Football_Month_Number,MATCH(LEFT(Football_Data[[#This Row],[Month]],3),LU_Months_of_Year,0))</f>
        <v>5</v>
      </c>
      <c r="I625" s="49">
        <v>1</v>
      </c>
    </row>
    <row r="626" spans="6:9" x14ac:dyDescent="0.2">
      <c r="F626" s="20" t="s">
        <v>279</v>
      </c>
      <c r="G626" s="20" t="s">
        <v>300</v>
      </c>
      <c r="H626" s="5">
        <f>INDEX(LU_Football_Month_Number,MATCH(LEFT(Football_Data[[#This Row],[Month]],3),LU_Months_of_Year,0))</f>
        <v>8</v>
      </c>
      <c r="I626" s="49">
        <v>3</v>
      </c>
    </row>
    <row r="627" spans="6:9" x14ac:dyDescent="0.2">
      <c r="F627" s="20" t="s">
        <v>278</v>
      </c>
      <c r="G627" s="20" t="s">
        <v>299</v>
      </c>
      <c r="H627" s="5">
        <f>INDEX(LU_Football_Month_Number,MATCH(LEFT(Football_Data[[#This Row],[Month]],3),LU_Months_of_Year,0))</f>
        <v>7</v>
      </c>
      <c r="I627" s="49">
        <v>1</v>
      </c>
    </row>
    <row r="628" spans="6:9" x14ac:dyDescent="0.2">
      <c r="F628" s="20" t="s">
        <v>273</v>
      </c>
      <c r="G628" s="20" t="s">
        <v>296</v>
      </c>
      <c r="H628" s="5">
        <f>INDEX(LU_Football_Month_Number,MATCH(LEFT(Football_Data[[#This Row],[Month]],3),LU_Months_of_Year,0))</f>
        <v>4</v>
      </c>
      <c r="I628" s="49">
        <v>3</v>
      </c>
    </row>
    <row r="629" spans="6:9" x14ac:dyDescent="0.2">
      <c r="F629" s="20" t="s">
        <v>280</v>
      </c>
      <c r="G629" s="20" t="s">
        <v>301</v>
      </c>
      <c r="H629" s="5">
        <f>INDEX(LU_Football_Month_Number,MATCH(LEFT(Football_Data[[#This Row],[Month]],3),LU_Months_of_Year,0))</f>
        <v>9</v>
      </c>
      <c r="I629" s="49">
        <v>3</v>
      </c>
    </row>
    <row r="630" spans="6:9" x14ac:dyDescent="0.2">
      <c r="F630" s="20" t="s">
        <v>285</v>
      </c>
      <c r="G630" s="20" t="s">
        <v>298</v>
      </c>
      <c r="H630" s="5">
        <f>INDEX(LU_Football_Month_Number,MATCH(LEFT(Football_Data[[#This Row],[Month]],3),LU_Months_of_Year,0))</f>
        <v>6</v>
      </c>
      <c r="I630" s="49">
        <v>0</v>
      </c>
    </row>
    <row r="631" spans="6:9" x14ac:dyDescent="0.2">
      <c r="F631" s="20" t="s">
        <v>269</v>
      </c>
      <c r="G631" s="20" t="s">
        <v>181</v>
      </c>
      <c r="H631" s="5">
        <f>INDEX(LU_Football_Month_Number,MATCH(LEFT(Football_Data[[#This Row],[Month]],3),LU_Months_of_Year,0))</f>
        <v>10</v>
      </c>
      <c r="I631" s="49">
        <v>0</v>
      </c>
    </row>
    <row r="632" spans="6:9" x14ac:dyDescent="0.2">
      <c r="F632" s="20" t="s">
        <v>291</v>
      </c>
      <c r="G632" s="20" t="s">
        <v>297</v>
      </c>
      <c r="H632" s="5">
        <f>INDEX(LU_Football_Month_Number,MATCH(LEFT(Football_Data[[#This Row],[Month]],3),LU_Months_of_Year,0))</f>
        <v>5</v>
      </c>
      <c r="I632" s="49">
        <v>0</v>
      </c>
    </row>
    <row r="633" spans="6:9" x14ac:dyDescent="0.2">
      <c r="F633" s="20" t="s">
        <v>287</v>
      </c>
      <c r="G633" s="20" t="s">
        <v>297</v>
      </c>
      <c r="H633" s="5">
        <f>INDEX(LU_Football_Month_Number,MATCH(LEFT(Football_Data[[#This Row],[Month]],3),LU_Months_of_Year,0))</f>
        <v>5</v>
      </c>
      <c r="I633" s="49">
        <v>3</v>
      </c>
    </row>
    <row r="634" spans="6:9" x14ac:dyDescent="0.2">
      <c r="F634" s="20" t="s">
        <v>270</v>
      </c>
      <c r="G634" s="20" t="s">
        <v>181</v>
      </c>
      <c r="H634" s="5">
        <f>INDEX(LU_Football_Month_Number,MATCH(LEFT(Football_Data[[#This Row],[Month]],3),LU_Months_of_Year,0))</f>
        <v>10</v>
      </c>
      <c r="I634" s="49">
        <v>1</v>
      </c>
    </row>
    <row r="635" spans="6:9" x14ac:dyDescent="0.2">
      <c r="F635" s="20" t="s">
        <v>280</v>
      </c>
      <c r="G635" s="20" t="s">
        <v>293</v>
      </c>
      <c r="H635" s="5">
        <f>INDEX(LU_Football_Month_Number,MATCH(LEFT(Football_Data[[#This Row],[Month]],3),LU_Months_of_Year,0))</f>
        <v>1</v>
      </c>
      <c r="I635" s="49">
        <v>3</v>
      </c>
    </row>
    <row r="636" spans="6:9" x14ac:dyDescent="0.2">
      <c r="F636" s="20" t="s">
        <v>272</v>
      </c>
      <c r="G636" s="20" t="s">
        <v>298</v>
      </c>
      <c r="H636" s="5">
        <f>INDEX(LU_Football_Month_Number,MATCH(LEFT(Football_Data[[#This Row],[Month]],3),LU_Months_of_Year,0))</f>
        <v>6</v>
      </c>
      <c r="I636" s="49">
        <v>0</v>
      </c>
    </row>
    <row r="637" spans="6:9" x14ac:dyDescent="0.2">
      <c r="F637" s="20" t="s">
        <v>272</v>
      </c>
      <c r="G637" s="20" t="s">
        <v>296</v>
      </c>
      <c r="H637" s="5">
        <f>INDEX(LU_Football_Month_Number,MATCH(LEFT(Football_Data[[#This Row],[Month]],3),LU_Months_of_Year,0))</f>
        <v>4</v>
      </c>
      <c r="I637" s="49">
        <v>0</v>
      </c>
    </row>
    <row r="638" spans="6:9" x14ac:dyDescent="0.2">
      <c r="F638" s="20" t="s">
        <v>290</v>
      </c>
      <c r="G638" s="20" t="s">
        <v>295</v>
      </c>
      <c r="H638" s="5">
        <f>INDEX(LU_Football_Month_Number,MATCH(LEFT(Football_Data[[#This Row],[Month]],3),LU_Months_of_Year,0))</f>
        <v>3</v>
      </c>
      <c r="I638" s="49">
        <v>1</v>
      </c>
    </row>
    <row r="639" spans="6:9" x14ac:dyDescent="0.2">
      <c r="F639" s="20" t="s">
        <v>270</v>
      </c>
      <c r="G639" s="20" t="s">
        <v>293</v>
      </c>
      <c r="H639" s="5">
        <f>INDEX(LU_Football_Month_Number,MATCH(LEFT(Football_Data[[#This Row],[Month]],3),LU_Months_of_Year,0))</f>
        <v>1</v>
      </c>
      <c r="I639" s="49">
        <v>1</v>
      </c>
    </row>
    <row r="640" spans="6:9" x14ac:dyDescent="0.2">
      <c r="F640" s="20" t="s">
        <v>287</v>
      </c>
      <c r="G640" s="20" t="s">
        <v>298</v>
      </c>
      <c r="H640" s="5">
        <f>INDEX(LU_Football_Month_Number,MATCH(LEFT(Football_Data[[#This Row],[Month]],3),LU_Months_of_Year,0))</f>
        <v>6</v>
      </c>
      <c r="I640" s="49">
        <v>0</v>
      </c>
    </row>
    <row r="641" spans="6:9" x14ac:dyDescent="0.2">
      <c r="F641" s="20" t="s">
        <v>278</v>
      </c>
      <c r="G641" s="20" t="s">
        <v>298</v>
      </c>
      <c r="H641" s="5">
        <f>INDEX(LU_Football_Month_Number,MATCH(LEFT(Football_Data[[#This Row],[Month]],3),LU_Months_of_Year,0))</f>
        <v>6</v>
      </c>
      <c r="I641" s="49">
        <v>3</v>
      </c>
    </row>
    <row r="642" spans="6:9" x14ac:dyDescent="0.2">
      <c r="F642" s="20" t="s">
        <v>285</v>
      </c>
      <c r="G642" s="20" t="s">
        <v>181</v>
      </c>
      <c r="H642" s="5">
        <f>INDEX(LU_Football_Month_Number,MATCH(LEFT(Football_Data[[#This Row],[Month]],3),LU_Months_of_Year,0))</f>
        <v>10</v>
      </c>
      <c r="I642" s="49">
        <v>3</v>
      </c>
    </row>
    <row r="643" spans="6:9" x14ac:dyDescent="0.2">
      <c r="F643" s="20" t="s">
        <v>285</v>
      </c>
      <c r="G643" s="20" t="s">
        <v>301</v>
      </c>
      <c r="H643" s="5">
        <f>INDEX(LU_Football_Month_Number,MATCH(LEFT(Football_Data[[#This Row],[Month]],3),LU_Months_of_Year,0))</f>
        <v>9</v>
      </c>
      <c r="I643" s="49">
        <v>3</v>
      </c>
    </row>
    <row r="644" spans="6:9" x14ac:dyDescent="0.2">
      <c r="F644" s="20" t="s">
        <v>270</v>
      </c>
      <c r="G644" s="20" t="s">
        <v>297</v>
      </c>
      <c r="H644" s="5">
        <f>INDEX(LU_Football_Month_Number,MATCH(LEFT(Football_Data[[#This Row],[Month]],3),LU_Months_of_Year,0))</f>
        <v>5</v>
      </c>
      <c r="I644" s="49">
        <v>0</v>
      </c>
    </row>
    <row r="645" spans="6:9" x14ac:dyDescent="0.2">
      <c r="F645" s="20" t="s">
        <v>270</v>
      </c>
      <c r="G645" s="20" t="s">
        <v>295</v>
      </c>
      <c r="H645" s="5">
        <f>INDEX(LU_Football_Month_Number,MATCH(LEFT(Football_Data[[#This Row],[Month]],3),LU_Months_of_Year,0))</f>
        <v>3</v>
      </c>
      <c r="I645" s="49">
        <v>0</v>
      </c>
    </row>
    <row r="646" spans="6:9" x14ac:dyDescent="0.2">
      <c r="F646" s="20" t="s">
        <v>287</v>
      </c>
      <c r="G646" s="20" t="s">
        <v>294</v>
      </c>
      <c r="H646" s="5">
        <f>INDEX(LU_Football_Month_Number,MATCH(LEFT(Football_Data[[#This Row],[Month]],3),LU_Months_of_Year,0))</f>
        <v>2</v>
      </c>
      <c r="I646" s="49">
        <v>3</v>
      </c>
    </row>
    <row r="647" spans="6:9" x14ac:dyDescent="0.2">
      <c r="F647" s="20" t="s">
        <v>278</v>
      </c>
      <c r="G647" s="20" t="s">
        <v>293</v>
      </c>
      <c r="H647" s="5">
        <f>INDEX(LU_Football_Month_Number,MATCH(LEFT(Football_Data[[#This Row],[Month]],3),LU_Months_of_Year,0))</f>
        <v>1</v>
      </c>
      <c r="I647" s="49">
        <v>1</v>
      </c>
    </row>
    <row r="648" spans="6:9" x14ac:dyDescent="0.2">
      <c r="F648" s="20" t="s">
        <v>271</v>
      </c>
      <c r="G648" s="20" t="s">
        <v>293</v>
      </c>
      <c r="H648" s="5">
        <f>INDEX(LU_Football_Month_Number,MATCH(LEFT(Football_Data[[#This Row],[Month]],3),LU_Months_of_Year,0))</f>
        <v>1</v>
      </c>
      <c r="I648" s="49">
        <v>3</v>
      </c>
    </row>
    <row r="649" spans="6:9" x14ac:dyDescent="0.2">
      <c r="F649" s="20" t="s">
        <v>277</v>
      </c>
      <c r="G649" s="20" t="s">
        <v>295</v>
      </c>
      <c r="H649" s="5">
        <f>INDEX(LU_Football_Month_Number,MATCH(LEFT(Football_Data[[#This Row],[Month]],3),LU_Months_of_Year,0))</f>
        <v>3</v>
      </c>
      <c r="I649" s="49">
        <v>3</v>
      </c>
    </row>
    <row r="650" spans="6:9" x14ac:dyDescent="0.2">
      <c r="F650" s="20" t="s">
        <v>279</v>
      </c>
      <c r="G650" s="20" t="s">
        <v>298</v>
      </c>
      <c r="H650" s="5">
        <f>INDEX(LU_Football_Month_Number,MATCH(LEFT(Football_Data[[#This Row],[Month]],3),LU_Months_of_Year,0))</f>
        <v>6</v>
      </c>
      <c r="I650" s="49">
        <v>3</v>
      </c>
    </row>
    <row r="651" spans="6:9" x14ac:dyDescent="0.2">
      <c r="F651" s="20" t="s">
        <v>278</v>
      </c>
      <c r="G651" s="20" t="s">
        <v>297</v>
      </c>
      <c r="H651" s="5">
        <f>INDEX(LU_Football_Month_Number,MATCH(LEFT(Football_Data[[#This Row],[Month]],3),LU_Months_of_Year,0))</f>
        <v>5</v>
      </c>
      <c r="I651" s="49">
        <v>1</v>
      </c>
    </row>
    <row r="652" spans="6:9" x14ac:dyDescent="0.2">
      <c r="F652" s="20" t="s">
        <v>282</v>
      </c>
      <c r="G652" s="20" t="s">
        <v>301</v>
      </c>
      <c r="H652" s="5">
        <f>INDEX(LU_Football_Month_Number,MATCH(LEFT(Football_Data[[#This Row],[Month]],3),LU_Months_of_Year,0))</f>
        <v>9</v>
      </c>
      <c r="I652" s="49">
        <v>1</v>
      </c>
    </row>
    <row r="653" spans="6:9" x14ac:dyDescent="0.2">
      <c r="F653" s="20" t="s">
        <v>269</v>
      </c>
      <c r="G653" s="20" t="s">
        <v>295</v>
      </c>
      <c r="H653" s="5">
        <f>INDEX(LU_Football_Month_Number,MATCH(LEFT(Football_Data[[#This Row],[Month]],3),LU_Months_of_Year,0))</f>
        <v>3</v>
      </c>
      <c r="I653" s="49">
        <v>0</v>
      </c>
    </row>
    <row r="654" spans="6:9" x14ac:dyDescent="0.2">
      <c r="F654" s="20" t="s">
        <v>271</v>
      </c>
      <c r="G654" s="20" t="s">
        <v>294</v>
      </c>
      <c r="H654" s="5">
        <f>INDEX(LU_Football_Month_Number,MATCH(LEFT(Football_Data[[#This Row],[Month]],3),LU_Months_of_Year,0))</f>
        <v>2</v>
      </c>
      <c r="I654" s="49">
        <v>3</v>
      </c>
    </row>
    <row r="655" spans="6:9" x14ac:dyDescent="0.2">
      <c r="F655" s="20" t="s">
        <v>270</v>
      </c>
      <c r="G655" s="20" t="s">
        <v>181</v>
      </c>
      <c r="H655" s="5">
        <f>INDEX(LU_Football_Month_Number,MATCH(LEFT(Football_Data[[#This Row],[Month]],3),LU_Months_of_Year,0))</f>
        <v>10</v>
      </c>
      <c r="I655" s="49">
        <v>3</v>
      </c>
    </row>
    <row r="656" spans="6:9" x14ac:dyDescent="0.2">
      <c r="F656" s="20" t="s">
        <v>270</v>
      </c>
      <c r="G656" s="20" t="s">
        <v>181</v>
      </c>
      <c r="H656" s="5">
        <f>INDEX(LU_Football_Month_Number,MATCH(LEFT(Football_Data[[#This Row],[Month]],3),LU_Months_of_Year,0))</f>
        <v>10</v>
      </c>
      <c r="I656" s="49">
        <v>0</v>
      </c>
    </row>
    <row r="657" spans="6:9" x14ac:dyDescent="0.2">
      <c r="F657" s="20" t="s">
        <v>272</v>
      </c>
      <c r="G657" s="20" t="s">
        <v>294</v>
      </c>
      <c r="H657" s="5">
        <f>INDEX(LU_Football_Month_Number,MATCH(LEFT(Football_Data[[#This Row],[Month]],3),LU_Months_of_Year,0))</f>
        <v>2</v>
      </c>
      <c r="I657" s="49">
        <v>1</v>
      </c>
    </row>
    <row r="658" spans="6:9" x14ac:dyDescent="0.2">
      <c r="F658" s="20" t="s">
        <v>272</v>
      </c>
      <c r="G658" s="20" t="s">
        <v>299</v>
      </c>
      <c r="H658" s="5">
        <f>INDEX(LU_Football_Month_Number,MATCH(LEFT(Football_Data[[#This Row],[Month]],3),LU_Months_of_Year,0))</f>
        <v>7</v>
      </c>
      <c r="I658" s="49">
        <v>3</v>
      </c>
    </row>
    <row r="659" spans="6:9" x14ac:dyDescent="0.2">
      <c r="F659" s="20" t="s">
        <v>273</v>
      </c>
      <c r="G659" s="20" t="s">
        <v>298</v>
      </c>
      <c r="H659" s="5">
        <f>INDEX(LU_Football_Month_Number,MATCH(LEFT(Football_Data[[#This Row],[Month]],3),LU_Months_of_Year,0))</f>
        <v>6</v>
      </c>
      <c r="I659" s="49">
        <v>0</v>
      </c>
    </row>
    <row r="660" spans="6:9" x14ac:dyDescent="0.2">
      <c r="F660" s="20" t="s">
        <v>272</v>
      </c>
      <c r="G660" s="20" t="s">
        <v>300</v>
      </c>
      <c r="H660" s="5">
        <f>INDEX(LU_Football_Month_Number,MATCH(LEFT(Football_Data[[#This Row],[Month]],3),LU_Months_of_Year,0))</f>
        <v>8</v>
      </c>
      <c r="I660" s="49">
        <v>3</v>
      </c>
    </row>
    <row r="661" spans="6:9" x14ac:dyDescent="0.2">
      <c r="F661" s="20" t="s">
        <v>288</v>
      </c>
      <c r="G661" s="20" t="s">
        <v>300</v>
      </c>
      <c r="H661" s="5">
        <f>INDEX(LU_Football_Month_Number,MATCH(LEFT(Football_Data[[#This Row],[Month]],3),LU_Months_of_Year,0))</f>
        <v>8</v>
      </c>
      <c r="I661" s="49">
        <v>1</v>
      </c>
    </row>
    <row r="662" spans="6:9" x14ac:dyDescent="0.2">
      <c r="F662" s="20" t="s">
        <v>272</v>
      </c>
      <c r="G662" s="20" t="s">
        <v>297</v>
      </c>
      <c r="H662" s="5">
        <f>INDEX(LU_Football_Month_Number,MATCH(LEFT(Football_Data[[#This Row],[Month]],3),LU_Months_of_Year,0))</f>
        <v>5</v>
      </c>
      <c r="I662" s="49">
        <v>0</v>
      </c>
    </row>
    <row r="663" spans="6:9" x14ac:dyDescent="0.2">
      <c r="F663" s="20" t="s">
        <v>285</v>
      </c>
      <c r="G663" s="20" t="s">
        <v>297</v>
      </c>
      <c r="H663" s="5">
        <f>INDEX(LU_Football_Month_Number,MATCH(LEFT(Football_Data[[#This Row],[Month]],3),LU_Months_of_Year,0))</f>
        <v>5</v>
      </c>
      <c r="I663" s="49">
        <v>0</v>
      </c>
    </row>
    <row r="664" spans="6:9" x14ac:dyDescent="0.2">
      <c r="F664" s="20" t="s">
        <v>289</v>
      </c>
      <c r="G664" s="20" t="s">
        <v>299</v>
      </c>
      <c r="H664" s="5">
        <f>INDEX(LU_Football_Month_Number,MATCH(LEFT(Football_Data[[#This Row],[Month]],3),LU_Months_of_Year,0))</f>
        <v>7</v>
      </c>
      <c r="I664" s="49">
        <v>1</v>
      </c>
    </row>
    <row r="665" spans="6:9" x14ac:dyDescent="0.2">
      <c r="F665" s="20" t="s">
        <v>274</v>
      </c>
      <c r="G665" s="20" t="s">
        <v>181</v>
      </c>
      <c r="H665" s="5">
        <f>INDEX(LU_Football_Month_Number,MATCH(LEFT(Football_Data[[#This Row],[Month]],3),LU_Months_of_Year,0))</f>
        <v>10</v>
      </c>
      <c r="I665" s="49">
        <v>1</v>
      </c>
    </row>
    <row r="666" spans="6:9" x14ac:dyDescent="0.2">
      <c r="F666" s="20" t="s">
        <v>276</v>
      </c>
      <c r="G666" s="20" t="s">
        <v>295</v>
      </c>
      <c r="H666" s="5">
        <f>INDEX(LU_Football_Month_Number,MATCH(LEFT(Football_Data[[#This Row],[Month]],3),LU_Months_of_Year,0))</f>
        <v>3</v>
      </c>
      <c r="I666" s="49">
        <v>0</v>
      </c>
    </row>
    <row r="667" spans="6:9" x14ac:dyDescent="0.2">
      <c r="F667" s="20" t="s">
        <v>276</v>
      </c>
      <c r="G667" s="20" t="s">
        <v>300</v>
      </c>
      <c r="H667" s="5">
        <f>INDEX(LU_Football_Month_Number,MATCH(LEFT(Football_Data[[#This Row],[Month]],3),LU_Months_of_Year,0))</f>
        <v>8</v>
      </c>
      <c r="I667" s="49">
        <v>1</v>
      </c>
    </row>
    <row r="668" spans="6:9" x14ac:dyDescent="0.2">
      <c r="F668" s="20" t="s">
        <v>285</v>
      </c>
      <c r="G668" s="20" t="s">
        <v>300</v>
      </c>
      <c r="H668" s="5">
        <f>INDEX(LU_Football_Month_Number,MATCH(LEFT(Football_Data[[#This Row],[Month]],3),LU_Months_of_Year,0))</f>
        <v>8</v>
      </c>
      <c r="I668" s="49">
        <v>1</v>
      </c>
    </row>
    <row r="669" spans="6:9" x14ac:dyDescent="0.2">
      <c r="F669" s="20" t="s">
        <v>278</v>
      </c>
      <c r="G669" s="20" t="s">
        <v>294</v>
      </c>
      <c r="H669" s="5">
        <f>INDEX(LU_Football_Month_Number,MATCH(LEFT(Football_Data[[#This Row],[Month]],3),LU_Months_of_Year,0))</f>
        <v>2</v>
      </c>
      <c r="I669" s="49">
        <v>0</v>
      </c>
    </row>
    <row r="670" spans="6:9" x14ac:dyDescent="0.2">
      <c r="F670" s="20" t="s">
        <v>292</v>
      </c>
      <c r="G670" s="20" t="s">
        <v>298</v>
      </c>
      <c r="H670" s="5">
        <f>INDEX(LU_Football_Month_Number,MATCH(LEFT(Football_Data[[#This Row],[Month]],3),LU_Months_of_Year,0))</f>
        <v>6</v>
      </c>
      <c r="I670" s="49">
        <v>3</v>
      </c>
    </row>
    <row r="671" spans="6:9" x14ac:dyDescent="0.2">
      <c r="F671" s="20" t="s">
        <v>269</v>
      </c>
      <c r="G671" s="20" t="s">
        <v>300</v>
      </c>
      <c r="H671" s="5">
        <f>INDEX(LU_Football_Month_Number,MATCH(LEFT(Football_Data[[#This Row],[Month]],3),LU_Months_of_Year,0))</f>
        <v>8</v>
      </c>
      <c r="I671" s="49">
        <v>0</v>
      </c>
    </row>
    <row r="672" spans="6:9" x14ac:dyDescent="0.2">
      <c r="F672" s="20" t="s">
        <v>284</v>
      </c>
      <c r="G672" s="20" t="s">
        <v>293</v>
      </c>
      <c r="H672" s="5">
        <f>INDEX(LU_Football_Month_Number,MATCH(LEFT(Football_Data[[#This Row],[Month]],3),LU_Months_of_Year,0))</f>
        <v>1</v>
      </c>
      <c r="I672" s="49">
        <v>3</v>
      </c>
    </row>
    <row r="673" spans="6:9" x14ac:dyDescent="0.2">
      <c r="F673" s="20" t="s">
        <v>274</v>
      </c>
      <c r="G673" s="20" t="s">
        <v>298</v>
      </c>
      <c r="H673" s="5">
        <f>INDEX(LU_Football_Month_Number,MATCH(LEFT(Football_Data[[#This Row],[Month]],3),LU_Months_of_Year,0))</f>
        <v>6</v>
      </c>
      <c r="I673" s="49">
        <v>0</v>
      </c>
    </row>
    <row r="674" spans="6:9" x14ac:dyDescent="0.2">
      <c r="F674" s="20" t="s">
        <v>269</v>
      </c>
      <c r="G674" s="20" t="s">
        <v>293</v>
      </c>
      <c r="H674" s="5">
        <f>INDEX(LU_Football_Month_Number,MATCH(LEFT(Football_Data[[#This Row],[Month]],3),LU_Months_of_Year,0))</f>
        <v>1</v>
      </c>
      <c r="I674" s="49">
        <v>1</v>
      </c>
    </row>
    <row r="675" spans="6:9" x14ac:dyDescent="0.2">
      <c r="F675" s="20" t="s">
        <v>282</v>
      </c>
      <c r="G675" s="20" t="s">
        <v>297</v>
      </c>
      <c r="H675" s="5">
        <f>INDEX(LU_Football_Month_Number,MATCH(LEFT(Football_Data[[#This Row],[Month]],3),LU_Months_of_Year,0))</f>
        <v>5</v>
      </c>
      <c r="I675" s="49">
        <v>0</v>
      </c>
    </row>
    <row r="676" spans="6:9" x14ac:dyDescent="0.2">
      <c r="F676" s="20" t="s">
        <v>286</v>
      </c>
      <c r="G676" s="20" t="s">
        <v>294</v>
      </c>
      <c r="H676" s="5">
        <f>INDEX(LU_Football_Month_Number,MATCH(LEFT(Football_Data[[#This Row],[Month]],3),LU_Months_of_Year,0))</f>
        <v>2</v>
      </c>
      <c r="I676" s="49">
        <v>1</v>
      </c>
    </row>
    <row r="677" spans="6:9" x14ac:dyDescent="0.2">
      <c r="F677" s="20" t="s">
        <v>272</v>
      </c>
      <c r="G677" s="20" t="s">
        <v>299</v>
      </c>
      <c r="H677" s="5">
        <f>INDEX(LU_Football_Month_Number,MATCH(LEFT(Football_Data[[#This Row],[Month]],3),LU_Months_of_Year,0))</f>
        <v>7</v>
      </c>
      <c r="I677" s="49">
        <v>3</v>
      </c>
    </row>
    <row r="678" spans="6:9" x14ac:dyDescent="0.2">
      <c r="F678" s="20" t="s">
        <v>272</v>
      </c>
      <c r="G678" s="20" t="s">
        <v>299</v>
      </c>
      <c r="H678" s="5">
        <f>INDEX(LU_Football_Month_Number,MATCH(LEFT(Football_Data[[#This Row],[Month]],3),LU_Months_of_Year,0))</f>
        <v>7</v>
      </c>
      <c r="I678" s="49">
        <v>1</v>
      </c>
    </row>
    <row r="679" spans="6:9" x14ac:dyDescent="0.2">
      <c r="F679" s="20" t="s">
        <v>287</v>
      </c>
      <c r="G679" s="20" t="s">
        <v>298</v>
      </c>
      <c r="H679" s="5">
        <f>INDEX(LU_Football_Month_Number,MATCH(LEFT(Football_Data[[#This Row],[Month]],3),LU_Months_of_Year,0))</f>
        <v>6</v>
      </c>
      <c r="I679" s="49">
        <v>3</v>
      </c>
    </row>
    <row r="680" spans="6:9" x14ac:dyDescent="0.2">
      <c r="F680" s="20" t="s">
        <v>269</v>
      </c>
      <c r="G680" s="20" t="s">
        <v>293</v>
      </c>
      <c r="H680" s="5">
        <f>INDEX(LU_Football_Month_Number,MATCH(LEFT(Football_Data[[#This Row],[Month]],3),LU_Months_of_Year,0))</f>
        <v>1</v>
      </c>
      <c r="I680" s="49">
        <v>0</v>
      </c>
    </row>
    <row r="681" spans="6:9" x14ac:dyDescent="0.2">
      <c r="F681" s="20" t="s">
        <v>288</v>
      </c>
      <c r="G681" s="20" t="s">
        <v>300</v>
      </c>
      <c r="H681" s="5">
        <f>INDEX(LU_Football_Month_Number,MATCH(LEFT(Football_Data[[#This Row],[Month]],3),LU_Months_of_Year,0))</f>
        <v>8</v>
      </c>
      <c r="I681" s="49">
        <v>3</v>
      </c>
    </row>
    <row r="682" spans="6:9" x14ac:dyDescent="0.2">
      <c r="F682" s="20" t="s">
        <v>277</v>
      </c>
      <c r="G682" s="20" t="s">
        <v>294</v>
      </c>
      <c r="H682" s="5">
        <f>INDEX(LU_Football_Month_Number,MATCH(LEFT(Football_Data[[#This Row],[Month]],3),LU_Months_of_Year,0))</f>
        <v>2</v>
      </c>
      <c r="I682" s="49">
        <v>0</v>
      </c>
    </row>
    <row r="683" spans="6:9" x14ac:dyDescent="0.2">
      <c r="F683" s="20" t="s">
        <v>286</v>
      </c>
      <c r="G683" s="20" t="s">
        <v>295</v>
      </c>
      <c r="H683" s="5">
        <f>INDEX(LU_Football_Month_Number,MATCH(LEFT(Football_Data[[#This Row],[Month]],3),LU_Months_of_Year,0))</f>
        <v>3</v>
      </c>
      <c r="I683" s="49">
        <v>3</v>
      </c>
    </row>
    <row r="684" spans="6:9" x14ac:dyDescent="0.2">
      <c r="F684" s="20" t="s">
        <v>275</v>
      </c>
      <c r="G684" s="20" t="s">
        <v>294</v>
      </c>
      <c r="H684" s="5">
        <f>INDEX(LU_Football_Month_Number,MATCH(LEFT(Football_Data[[#This Row],[Month]],3),LU_Months_of_Year,0))</f>
        <v>2</v>
      </c>
      <c r="I684" s="49">
        <v>3</v>
      </c>
    </row>
    <row r="685" spans="6:9" x14ac:dyDescent="0.2">
      <c r="F685" s="20" t="s">
        <v>273</v>
      </c>
      <c r="G685" s="20" t="s">
        <v>299</v>
      </c>
      <c r="H685" s="5">
        <f>INDEX(LU_Football_Month_Number,MATCH(LEFT(Football_Data[[#This Row],[Month]],3),LU_Months_of_Year,0))</f>
        <v>7</v>
      </c>
      <c r="I685" s="49">
        <v>1</v>
      </c>
    </row>
    <row r="686" spans="6:9" x14ac:dyDescent="0.2">
      <c r="F686" s="20" t="s">
        <v>292</v>
      </c>
      <c r="G686" s="20" t="s">
        <v>298</v>
      </c>
      <c r="H686" s="5">
        <f>INDEX(LU_Football_Month_Number,MATCH(LEFT(Football_Data[[#This Row],[Month]],3),LU_Months_of_Year,0))</f>
        <v>6</v>
      </c>
      <c r="I686" s="49">
        <v>3</v>
      </c>
    </row>
    <row r="687" spans="6:9" x14ac:dyDescent="0.2">
      <c r="F687" s="20" t="s">
        <v>281</v>
      </c>
      <c r="G687" s="20" t="s">
        <v>293</v>
      </c>
      <c r="H687" s="5">
        <f>INDEX(LU_Football_Month_Number,MATCH(LEFT(Football_Data[[#This Row],[Month]],3),LU_Months_of_Year,0))</f>
        <v>1</v>
      </c>
      <c r="I687" s="49">
        <v>3</v>
      </c>
    </row>
    <row r="688" spans="6:9" x14ac:dyDescent="0.2">
      <c r="F688" s="20" t="s">
        <v>274</v>
      </c>
      <c r="G688" s="20" t="s">
        <v>294</v>
      </c>
      <c r="H688" s="5">
        <f>INDEX(LU_Football_Month_Number,MATCH(LEFT(Football_Data[[#This Row],[Month]],3),LU_Months_of_Year,0))</f>
        <v>2</v>
      </c>
      <c r="I688" s="49">
        <v>1</v>
      </c>
    </row>
    <row r="689" spans="6:9" x14ac:dyDescent="0.2">
      <c r="F689" s="20" t="s">
        <v>285</v>
      </c>
      <c r="G689" s="20" t="s">
        <v>297</v>
      </c>
      <c r="H689" s="5">
        <f>INDEX(LU_Football_Month_Number,MATCH(LEFT(Football_Data[[#This Row],[Month]],3),LU_Months_of_Year,0))</f>
        <v>5</v>
      </c>
      <c r="I689" s="49">
        <v>3</v>
      </c>
    </row>
    <row r="690" spans="6:9" x14ac:dyDescent="0.2">
      <c r="F690" s="20" t="s">
        <v>272</v>
      </c>
      <c r="G690" s="20" t="s">
        <v>181</v>
      </c>
      <c r="H690" s="5">
        <f>INDEX(LU_Football_Month_Number,MATCH(LEFT(Football_Data[[#This Row],[Month]],3),LU_Months_of_Year,0))</f>
        <v>10</v>
      </c>
      <c r="I690" s="49">
        <v>3</v>
      </c>
    </row>
    <row r="691" spans="6:9" x14ac:dyDescent="0.2">
      <c r="F691" s="20" t="s">
        <v>277</v>
      </c>
      <c r="G691" s="20" t="s">
        <v>293</v>
      </c>
      <c r="H691" s="5">
        <f>INDEX(LU_Football_Month_Number,MATCH(LEFT(Football_Data[[#This Row],[Month]],3),LU_Months_of_Year,0))</f>
        <v>1</v>
      </c>
      <c r="I691" s="49">
        <v>0</v>
      </c>
    </row>
    <row r="692" spans="6:9" x14ac:dyDescent="0.2">
      <c r="F692" s="20" t="s">
        <v>277</v>
      </c>
      <c r="G692" s="20" t="s">
        <v>299</v>
      </c>
      <c r="H692" s="5">
        <f>INDEX(LU_Football_Month_Number,MATCH(LEFT(Football_Data[[#This Row],[Month]],3),LU_Months_of_Year,0))</f>
        <v>7</v>
      </c>
      <c r="I692" s="49">
        <v>0</v>
      </c>
    </row>
    <row r="693" spans="6:9" x14ac:dyDescent="0.2">
      <c r="F693" s="20" t="s">
        <v>271</v>
      </c>
      <c r="G693" s="20" t="s">
        <v>297</v>
      </c>
      <c r="H693" s="5">
        <f>INDEX(LU_Football_Month_Number,MATCH(LEFT(Football_Data[[#This Row],[Month]],3),LU_Months_of_Year,0))</f>
        <v>5</v>
      </c>
      <c r="I693" s="49">
        <v>3</v>
      </c>
    </row>
    <row r="694" spans="6:9" x14ac:dyDescent="0.2">
      <c r="F694" s="20" t="s">
        <v>274</v>
      </c>
      <c r="G694" s="20" t="s">
        <v>294</v>
      </c>
      <c r="H694" s="5">
        <f>INDEX(LU_Football_Month_Number,MATCH(LEFT(Football_Data[[#This Row],[Month]],3),LU_Months_of_Year,0))</f>
        <v>2</v>
      </c>
      <c r="I694" s="49">
        <v>0</v>
      </c>
    </row>
    <row r="695" spans="6:9" x14ac:dyDescent="0.2">
      <c r="F695" s="20" t="s">
        <v>277</v>
      </c>
      <c r="G695" s="20" t="s">
        <v>294</v>
      </c>
      <c r="H695" s="5">
        <f>INDEX(LU_Football_Month_Number,MATCH(LEFT(Football_Data[[#This Row],[Month]],3),LU_Months_of_Year,0))</f>
        <v>2</v>
      </c>
      <c r="I695" s="49">
        <v>3</v>
      </c>
    </row>
    <row r="696" spans="6:9" x14ac:dyDescent="0.2">
      <c r="F696" s="20" t="s">
        <v>281</v>
      </c>
      <c r="G696" s="20" t="s">
        <v>301</v>
      </c>
      <c r="H696" s="5">
        <f>INDEX(LU_Football_Month_Number,MATCH(LEFT(Football_Data[[#This Row],[Month]],3),LU_Months_of_Year,0))</f>
        <v>9</v>
      </c>
      <c r="I696" s="49">
        <v>1</v>
      </c>
    </row>
    <row r="697" spans="6:9" x14ac:dyDescent="0.2">
      <c r="F697" s="20" t="s">
        <v>275</v>
      </c>
      <c r="G697" s="20" t="s">
        <v>293</v>
      </c>
      <c r="H697" s="5">
        <f>INDEX(LU_Football_Month_Number,MATCH(LEFT(Football_Data[[#This Row],[Month]],3),LU_Months_of_Year,0))</f>
        <v>1</v>
      </c>
      <c r="I697" s="49">
        <v>3</v>
      </c>
    </row>
    <row r="698" spans="6:9" x14ac:dyDescent="0.2">
      <c r="F698" s="20" t="s">
        <v>271</v>
      </c>
      <c r="G698" s="20" t="s">
        <v>294</v>
      </c>
      <c r="H698" s="5">
        <f>INDEX(LU_Football_Month_Number,MATCH(LEFT(Football_Data[[#This Row],[Month]],3),LU_Months_of_Year,0))</f>
        <v>2</v>
      </c>
      <c r="I698" s="49">
        <v>0</v>
      </c>
    </row>
    <row r="699" spans="6:9" x14ac:dyDescent="0.2">
      <c r="F699" s="20" t="s">
        <v>271</v>
      </c>
      <c r="G699" s="20" t="s">
        <v>181</v>
      </c>
      <c r="H699" s="5">
        <f>INDEX(LU_Football_Month_Number,MATCH(LEFT(Football_Data[[#This Row],[Month]],3),LU_Months_of_Year,0))</f>
        <v>10</v>
      </c>
      <c r="I699" s="49">
        <v>3</v>
      </c>
    </row>
    <row r="700" spans="6:9" x14ac:dyDescent="0.2">
      <c r="F700" s="20" t="s">
        <v>275</v>
      </c>
      <c r="G700" s="20" t="s">
        <v>296</v>
      </c>
      <c r="H700" s="5">
        <f>INDEX(LU_Football_Month_Number,MATCH(LEFT(Football_Data[[#This Row],[Month]],3),LU_Months_of_Year,0))</f>
        <v>4</v>
      </c>
      <c r="I700" s="49">
        <v>3</v>
      </c>
    </row>
    <row r="701" spans="6:9" x14ac:dyDescent="0.2">
      <c r="F701" s="20" t="s">
        <v>279</v>
      </c>
      <c r="G701" s="20" t="s">
        <v>300</v>
      </c>
      <c r="H701" s="5">
        <f>INDEX(LU_Football_Month_Number,MATCH(LEFT(Football_Data[[#This Row],[Month]],3),LU_Months_of_Year,0))</f>
        <v>8</v>
      </c>
      <c r="I701" s="49">
        <v>3</v>
      </c>
    </row>
    <row r="702" spans="6:9" x14ac:dyDescent="0.2">
      <c r="F702" s="20" t="s">
        <v>272</v>
      </c>
      <c r="G702" s="20" t="s">
        <v>293</v>
      </c>
      <c r="H702" s="5">
        <f>INDEX(LU_Football_Month_Number,MATCH(LEFT(Football_Data[[#This Row],[Month]],3),LU_Months_of_Year,0))</f>
        <v>1</v>
      </c>
      <c r="I702" s="49">
        <v>0</v>
      </c>
    </row>
    <row r="703" spans="6:9" x14ac:dyDescent="0.2">
      <c r="F703" s="20" t="s">
        <v>284</v>
      </c>
      <c r="G703" s="20" t="s">
        <v>296</v>
      </c>
      <c r="H703" s="5">
        <f>INDEX(LU_Football_Month_Number,MATCH(LEFT(Football_Data[[#This Row],[Month]],3),LU_Months_of_Year,0))</f>
        <v>4</v>
      </c>
      <c r="I703" s="49">
        <v>1</v>
      </c>
    </row>
    <row r="704" spans="6:9" x14ac:dyDescent="0.2">
      <c r="F704" s="20" t="s">
        <v>279</v>
      </c>
      <c r="G704" s="20" t="s">
        <v>301</v>
      </c>
      <c r="H704" s="5">
        <f>INDEX(LU_Football_Month_Number,MATCH(LEFT(Football_Data[[#This Row],[Month]],3),LU_Months_of_Year,0))</f>
        <v>9</v>
      </c>
      <c r="I704" s="49">
        <v>1</v>
      </c>
    </row>
    <row r="705" spans="6:9" x14ac:dyDescent="0.2">
      <c r="F705" s="20" t="s">
        <v>282</v>
      </c>
      <c r="G705" s="20" t="s">
        <v>300</v>
      </c>
      <c r="H705" s="5">
        <f>INDEX(LU_Football_Month_Number,MATCH(LEFT(Football_Data[[#This Row],[Month]],3),LU_Months_of_Year,0))</f>
        <v>8</v>
      </c>
      <c r="I705" s="49">
        <v>0</v>
      </c>
    </row>
    <row r="706" spans="6:9" x14ac:dyDescent="0.2">
      <c r="F706" s="20" t="s">
        <v>285</v>
      </c>
      <c r="G706" s="20" t="s">
        <v>293</v>
      </c>
      <c r="H706" s="5">
        <f>INDEX(LU_Football_Month_Number,MATCH(LEFT(Football_Data[[#This Row],[Month]],3),LU_Months_of_Year,0))</f>
        <v>1</v>
      </c>
      <c r="I706" s="49">
        <v>3</v>
      </c>
    </row>
    <row r="707" spans="6:9" x14ac:dyDescent="0.2">
      <c r="F707" s="20" t="s">
        <v>281</v>
      </c>
      <c r="G707" s="20" t="s">
        <v>300</v>
      </c>
      <c r="H707" s="5">
        <f>INDEX(LU_Football_Month_Number,MATCH(LEFT(Football_Data[[#This Row],[Month]],3),LU_Months_of_Year,0))</f>
        <v>8</v>
      </c>
      <c r="I707" s="49">
        <v>3</v>
      </c>
    </row>
    <row r="708" spans="6:9" x14ac:dyDescent="0.2">
      <c r="F708" s="20" t="s">
        <v>274</v>
      </c>
      <c r="G708" s="20" t="s">
        <v>296</v>
      </c>
      <c r="H708" s="5">
        <f>INDEX(LU_Football_Month_Number,MATCH(LEFT(Football_Data[[#This Row],[Month]],3),LU_Months_of_Year,0))</f>
        <v>4</v>
      </c>
      <c r="I708" s="49">
        <v>0</v>
      </c>
    </row>
    <row r="709" spans="6:9" x14ac:dyDescent="0.2">
      <c r="F709" s="20" t="s">
        <v>287</v>
      </c>
      <c r="G709" s="20" t="s">
        <v>181</v>
      </c>
      <c r="H709" s="5">
        <f>INDEX(LU_Football_Month_Number,MATCH(LEFT(Football_Data[[#This Row],[Month]],3),LU_Months_of_Year,0))</f>
        <v>10</v>
      </c>
      <c r="I709" s="49">
        <v>0</v>
      </c>
    </row>
    <row r="710" spans="6:9" x14ac:dyDescent="0.2">
      <c r="F710" s="20" t="s">
        <v>281</v>
      </c>
      <c r="G710" s="20" t="s">
        <v>296</v>
      </c>
      <c r="H710" s="5">
        <f>INDEX(LU_Football_Month_Number,MATCH(LEFT(Football_Data[[#This Row],[Month]],3),LU_Months_of_Year,0))</f>
        <v>4</v>
      </c>
      <c r="I710" s="49">
        <v>0</v>
      </c>
    </row>
    <row r="711" spans="6:9" x14ac:dyDescent="0.2">
      <c r="F711" s="20" t="s">
        <v>273</v>
      </c>
      <c r="G711" s="20" t="s">
        <v>295</v>
      </c>
      <c r="H711" s="5">
        <f>INDEX(LU_Football_Month_Number,MATCH(LEFT(Football_Data[[#This Row],[Month]],3),LU_Months_of_Year,0))</f>
        <v>3</v>
      </c>
      <c r="I711" s="49">
        <v>3</v>
      </c>
    </row>
    <row r="712" spans="6:9" x14ac:dyDescent="0.2">
      <c r="F712" s="20" t="s">
        <v>279</v>
      </c>
      <c r="G712" s="20" t="s">
        <v>298</v>
      </c>
      <c r="H712" s="5">
        <f>INDEX(LU_Football_Month_Number,MATCH(LEFT(Football_Data[[#This Row],[Month]],3),LU_Months_of_Year,0))</f>
        <v>6</v>
      </c>
      <c r="I712" s="49">
        <v>3</v>
      </c>
    </row>
    <row r="713" spans="6:9" x14ac:dyDescent="0.2">
      <c r="F713" s="20" t="s">
        <v>283</v>
      </c>
      <c r="G713" s="20" t="s">
        <v>301</v>
      </c>
      <c r="H713" s="5">
        <f>INDEX(LU_Football_Month_Number,MATCH(LEFT(Football_Data[[#This Row],[Month]],3),LU_Months_of_Year,0))</f>
        <v>9</v>
      </c>
      <c r="I713" s="49">
        <v>1</v>
      </c>
    </row>
    <row r="714" spans="6:9" x14ac:dyDescent="0.2">
      <c r="F714" s="20" t="s">
        <v>271</v>
      </c>
      <c r="G714" s="20" t="s">
        <v>294</v>
      </c>
      <c r="H714" s="5">
        <f>INDEX(LU_Football_Month_Number,MATCH(LEFT(Football_Data[[#This Row],[Month]],3),LU_Months_of_Year,0))</f>
        <v>2</v>
      </c>
      <c r="I714" s="49">
        <v>3</v>
      </c>
    </row>
    <row r="715" spans="6:9" x14ac:dyDescent="0.2">
      <c r="F715" s="20" t="s">
        <v>292</v>
      </c>
      <c r="G715" s="20" t="s">
        <v>295</v>
      </c>
      <c r="H715" s="5">
        <f>INDEX(LU_Football_Month_Number,MATCH(LEFT(Football_Data[[#This Row],[Month]],3),LU_Months_of_Year,0))</f>
        <v>3</v>
      </c>
      <c r="I715" s="49">
        <v>0</v>
      </c>
    </row>
    <row r="716" spans="6:9" x14ac:dyDescent="0.2">
      <c r="F716" s="20" t="s">
        <v>286</v>
      </c>
      <c r="G716" s="20" t="s">
        <v>295</v>
      </c>
      <c r="H716" s="5">
        <f>INDEX(LU_Football_Month_Number,MATCH(LEFT(Football_Data[[#This Row],[Month]],3),LU_Months_of_Year,0))</f>
        <v>3</v>
      </c>
      <c r="I716" s="49">
        <v>0</v>
      </c>
    </row>
    <row r="717" spans="6:9" x14ac:dyDescent="0.2">
      <c r="F717" s="20" t="s">
        <v>270</v>
      </c>
      <c r="G717" s="20" t="s">
        <v>293</v>
      </c>
      <c r="H717" s="5">
        <f>INDEX(LU_Football_Month_Number,MATCH(LEFT(Football_Data[[#This Row],[Month]],3),LU_Months_of_Year,0))</f>
        <v>1</v>
      </c>
      <c r="I717" s="49">
        <v>0</v>
      </c>
    </row>
    <row r="718" spans="6:9" x14ac:dyDescent="0.2">
      <c r="F718" s="20" t="s">
        <v>287</v>
      </c>
      <c r="G718" s="20" t="s">
        <v>181</v>
      </c>
      <c r="H718" s="5">
        <f>INDEX(LU_Football_Month_Number,MATCH(LEFT(Football_Data[[#This Row],[Month]],3),LU_Months_of_Year,0))</f>
        <v>10</v>
      </c>
      <c r="I718" s="49">
        <v>3</v>
      </c>
    </row>
    <row r="719" spans="6:9" x14ac:dyDescent="0.2">
      <c r="F719" s="20" t="s">
        <v>291</v>
      </c>
      <c r="G719" s="20" t="s">
        <v>301</v>
      </c>
      <c r="H719" s="5">
        <f>INDEX(LU_Football_Month_Number,MATCH(LEFT(Football_Data[[#This Row],[Month]],3),LU_Months_of_Year,0))</f>
        <v>9</v>
      </c>
      <c r="I719" s="49">
        <v>3</v>
      </c>
    </row>
    <row r="720" spans="6:9" x14ac:dyDescent="0.2">
      <c r="F720" s="20" t="s">
        <v>271</v>
      </c>
      <c r="G720" s="20" t="s">
        <v>295</v>
      </c>
      <c r="H720" s="5">
        <f>INDEX(LU_Football_Month_Number,MATCH(LEFT(Football_Data[[#This Row],[Month]],3),LU_Months_of_Year,0))</f>
        <v>3</v>
      </c>
      <c r="I720" s="49">
        <v>1</v>
      </c>
    </row>
    <row r="721" spans="6:9" x14ac:dyDescent="0.2">
      <c r="F721" s="20" t="s">
        <v>272</v>
      </c>
      <c r="G721" s="20" t="s">
        <v>300</v>
      </c>
      <c r="H721" s="5">
        <f>INDEX(LU_Football_Month_Number,MATCH(LEFT(Football_Data[[#This Row],[Month]],3),LU_Months_of_Year,0))</f>
        <v>8</v>
      </c>
      <c r="I721" s="49">
        <v>3</v>
      </c>
    </row>
    <row r="722" spans="6:9" x14ac:dyDescent="0.2">
      <c r="F722" s="20" t="s">
        <v>292</v>
      </c>
      <c r="G722" s="20" t="s">
        <v>294</v>
      </c>
      <c r="H722" s="5">
        <f>INDEX(LU_Football_Month_Number,MATCH(LEFT(Football_Data[[#This Row],[Month]],3),LU_Months_of_Year,0))</f>
        <v>2</v>
      </c>
      <c r="I722" s="49">
        <v>0</v>
      </c>
    </row>
    <row r="723" spans="6:9" x14ac:dyDescent="0.2">
      <c r="F723" s="20" t="s">
        <v>282</v>
      </c>
      <c r="G723" s="20" t="s">
        <v>299</v>
      </c>
      <c r="H723" s="5">
        <f>INDEX(LU_Football_Month_Number,MATCH(LEFT(Football_Data[[#This Row],[Month]],3),LU_Months_of_Year,0))</f>
        <v>7</v>
      </c>
      <c r="I723" s="49">
        <v>0</v>
      </c>
    </row>
    <row r="724" spans="6:9" x14ac:dyDescent="0.2">
      <c r="F724" s="20" t="s">
        <v>292</v>
      </c>
      <c r="G724" s="20" t="s">
        <v>299</v>
      </c>
      <c r="H724" s="5">
        <f>INDEX(LU_Football_Month_Number,MATCH(LEFT(Football_Data[[#This Row],[Month]],3),LU_Months_of_Year,0))</f>
        <v>7</v>
      </c>
      <c r="I724" s="49">
        <v>3</v>
      </c>
    </row>
    <row r="725" spans="6:9" x14ac:dyDescent="0.2">
      <c r="F725" s="20" t="s">
        <v>280</v>
      </c>
      <c r="G725" s="20" t="s">
        <v>300</v>
      </c>
      <c r="H725" s="5">
        <f>INDEX(LU_Football_Month_Number,MATCH(LEFT(Football_Data[[#This Row],[Month]],3),LU_Months_of_Year,0))</f>
        <v>8</v>
      </c>
      <c r="I725" s="49">
        <v>3</v>
      </c>
    </row>
    <row r="726" spans="6:9" x14ac:dyDescent="0.2">
      <c r="F726" s="20" t="s">
        <v>281</v>
      </c>
      <c r="G726" s="20" t="s">
        <v>294</v>
      </c>
      <c r="H726" s="5">
        <f>INDEX(LU_Football_Month_Number,MATCH(LEFT(Football_Data[[#This Row],[Month]],3),LU_Months_of_Year,0))</f>
        <v>2</v>
      </c>
      <c r="I726" s="49">
        <v>3</v>
      </c>
    </row>
    <row r="727" spans="6:9" x14ac:dyDescent="0.2">
      <c r="F727" s="20" t="s">
        <v>292</v>
      </c>
      <c r="G727" s="20" t="s">
        <v>301</v>
      </c>
      <c r="H727" s="5">
        <f>INDEX(LU_Football_Month_Number,MATCH(LEFT(Football_Data[[#This Row],[Month]],3),LU_Months_of_Year,0))</f>
        <v>9</v>
      </c>
      <c r="I727" s="49">
        <v>3</v>
      </c>
    </row>
    <row r="728" spans="6:9" x14ac:dyDescent="0.2">
      <c r="F728" s="20" t="s">
        <v>285</v>
      </c>
      <c r="G728" s="20" t="s">
        <v>298</v>
      </c>
      <c r="H728" s="5">
        <f>INDEX(LU_Football_Month_Number,MATCH(LEFT(Football_Data[[#This Row],[Month]],3),LU_Months_of_Year,0))</f>
        <v>6</v>
      </c>
      <c r="I728" s="49">
        <v>3</v>
      </c>
    </row>
    <row r="729" spans="6:9" x14ac:dyDescent="0.2">
      <c r="F729" s="20" t="s">
        <v>272</v>
      </c>
      <c r="G729" s="20" t="s">
        <v>299</v>
      </c>
      <c r="H729" s="5">
        <f>INDEX(LU_Football_Month_Number,MATCH(LEFT(Football_Data[[#This Row],[Month]],3),LU_Months_of_Year,0))</f>
        <v>7</v>
      </c>
      <c r="I729" s="49">
        <v>3</v>
      </c>
    </row>
    <row r="730" spans="6:9" x14ac:dyDescent="0.2">
      <c r="F730" s="20" t="s">
        <v>275</v>
      </c>
      <c r="G730" s="20" t="s">
        <v>301</v>
      </c>
      <c r="H730" s="5">
        <f>INDEX(LU_Football_Month_Number,MATCH(LEFT(Football_Data[[#This Row],[Month]],3),LU_Months_of_Year,0))</f>
        <v>9</v>
      </c>
      <c r="I730" s="49">
        <v>3</v>
      </c>
    </row>
    <row r="731" spans="6:9" x14ac:dyDescent="0.2">
      <c r="F731" s="20" t="s">
        <v>279</v>
      </c>
      <c r="G731" s="20" t="s">
        <v>298</v>
      </c>
      <c r="H731" s="5">
        <f>INDEX(LU_Football_Month_Number,MATCH(LEFT(Football_Data[[#This Row],[Month]],3),LU_Months_of_Year,0))</f>
        <v>6</v>
      </c>
      <c r="I731" s="49">
        <v>3</v>
      </c>
    </row>
    <row r="732" spans="6:9" x14ac:dyDescent="0.2">
      <c r="F732" s="20" t="s">
        <v>285</v>
      </c>
      <c r="G732" s="20" t="s">
        <v>298</v>
      </c>
      <c r="H732" s="5">
        <f>INDEX(LU_Football_Month_Number,MATCH(LEFT(Football_Data[[#This Row],[Month]],3),LU_Months_of_Year,0))</f>
        <v>6</v>
      </c>
      <c r="I732" s="49">
        <v>0</v>
      </c>
    </row>
    <row r="733" spans="6:9" x14ac:dyDescent="0.2">
      <c r="F733" s="20" t="s">
        <v>278</v>
      </c>
      <c r="G733" s="20" t="s">
        <v>294</v>
      </c>
      <c r="H733" s="5">
        <f>INDEX(LU_Football_Month_Number,MATCH(LEFT(Football_Data[[#This Row],[Month]],3),LU_Months_of_Year,0))</f>
        <v>2</v>
      </c>
      <c r="I733" s="49">
        <v>1</v>
      </c>
    </row>
    <row r="734" spans="6:9" x14ac:dyDescent="0.2">
      <c r="F734" s="20" t="s">
        <v>277</v>
      </c>
      <c r="G734" s="20" t="s">
        <v>299</v>
      </c>
      <c r="H734" s="5">
        <f>INDEX(LU_Football_Month_Number,MATCH(LEFT(Football_Data[[#This Row],[Month]],3),LU_Months_of_Year,0))</f>
        <v>7</v>
      </c>
      <c r="I734" s="49">
        <v>1</v>
      </c>
    </row>
    <row r="735" spans="6:9" x14ac:dyDescent="0.2">
      <c r="F735" s="20" t="s">
        <v>287</v>
      </c>
      <c r="G735" s="20" t="s">
        <v>301</v>
      </c>
      <c r="H735" s="5">
        <f>INDEX(LU_Football_Month_Number,MATCH(LEFT(Football_Data[[#This Row],[Month]],3),LU_Months_of_Year,0))</f>
        <v>9</v>
      </c>
      <c r="I735" s="49">
        <v>1</v>
      </c>
    </row>
    <row r="736" spans="6:9" x14ac:dyDescent="0.2">
      <c r="F736" s="20" t="s">
        <v>274</v>
      </c>
      <c r="G736" s="20" t="s">
        <v>293</v>
      </c>
      <c r="H736" s="5">
        <f>INDEX(LU_Football_Month_Number,MATCH(LEFT(Football_Data[[#This Row],[Month]],3),LU_Months_of_Year,0))</f>
        <v>1</v>
      </c>
      <c r="I736" s="49">
        <v>3</v>
      </c>
    </row>
    <row r="737" spans="6:9" x14ac:dyDescent="0.2">
      <c r="F737" s="20" t="s">
        <v>289</v>
      </c>
      <c r="G737" s="20" t="s">
        <v>301</v>
      </c>
      <c r="H737" s="5">
        <f>INDEX(LU_Football_Month_Number,MATCH(LEFT(Football_Data[[#This Row],[Month]],3),LU_Months_of_Year,0))</f>
        <v>9</v>
      </c>
      <c r="I737" s="49">
        <v>0</v>
      </c>
    </row>
    <row r="738" spans="6:9" x14ac:dyDescent="0.2">
      <c r="F738" s="20" t="s">
        <v>270</v>
      </c>
      <c r="G738" s="20" t="s">
        <v>298</v>
      </c>
      <c r="H738" s="5">
        <f>INDEX(LU_Football_Month_Number,MATCH(LEFT(Football_Data[[#This Row],[Month]],3),LU_Months_of_Year,0))</f>
        <v>6</v>
      </c>
      <c r="I738" s="49">
        <v>3</v>
      </c>
    </row>
    <row r="739" spans="6:9" x14ac:dyDescent="0.2">
      <c r="F739" s="20" t="s">
        <v>286</v>
      </c>
      <c r="G739" s="20" t="s">
        <v>299</v>
      </c>
      <c r="H739" s="5">
        <f>INDEX(LU_Football_Month_Number,MATCH(LEFT(Football_Data[[#This Row],[Month]],3),LU_Months_of_Year,0))</f>
        <v>7</v>
      </c>
      <c r="I739" s="49">
        <v>0</v>
      </c>
    </row>
    <row r="740" spans="6:9" x14ac:dyDescent="0.2">
      <c r="F740" s="20" t="s">
        <v>279</v>
      </c>
      <c r="G740" s="20" t="s">
        <v>296</v>
      </c>
      <c r="H740" s="5">
        <f>INDEX(LU_Football_Month_Number,MATCH(LEFT(Football_Data[[#This Row],[Month]],3),LU_Months_of_Year,0))</f>
        <v>4</v>
      </c>
      <c r="I740" s="49">
        <v>3</v>
      </c>
    </row>
    <row r="741" spans="6:9" x14ac:dyDescent="0.2">
      <c r="F741" s="20" t="s">
        <v>274</v>
      </c>
      <c r="G741" s="20" t="s">
        <v>301</v>
      </c>
      <c r="H741" s="5">
        <f>INDEX(LU_Football_Month_Number,MATCH(LEFT(Football_Data[[#This Row],[Month]],3),LU_Months_of_Year,0))</f>
        <v>9</v>
      </c>
      <c r="I741" s="49">
        <v>3</v>
      </c>
    </row>
    <row r="742" spans="6:9" x14ac:dyDescent="0.2">
      <c r="F742" s="20" t="s">
        <v>288</v>
      </c>
      <c r="G742" s="20" t="s">
        <v>296</v>
      </c>
      <c r="H742" s="5">
        <f>INDEX(LU_Football_Month_Number,MATCH(LEFT(Football_Data[[#This Row],[Month]],3),LU_Months_of_Year,0))</f>
        <v>4</v>
      </c>
      <c r="I742" s="49">
        <v>1</v>
      </c>
    </row>
    <row r="743" spans="6:9" x14ac:dyDescent="0.2">
      <c r="F743" s="20" t="s">
        <v>287</v>
      </c>
      <c r="G743" s="20" t="s">
        <v>301</v>
      </c>
      <c r="H743" s="5">
        <f>INDEX(LU_Football_Month_Number,MATCH(LEFT(Football_Data[[#This Row],[Month]],3),LU_Months_of_Year,0))</f>
        <v>9</v>
      </c>
      <c r="I743" s="49">
        <v>0</v>
      </c>
    </row>
    <row r="744" spans="6:9" x14ac:dyDescent="0.2">
      <c r="F744" s="20" t="s">
        <v>282</v>
      </c>
      <c r="G744" s="20" t="s">
        <v>181</v>
      </c>
      <c r="H744" s="5">
        <f>INDEX(LU_Football_Month_Number,MATCH(LEFT(Football_Data[[#This Row],[Month]],3),LU_Months_of_Year,0))</f>
        <v>10</v>
      </c>
      <c r="I744" s="49">
        <v>1</v>
      </c>
    </row>
    <row r="745" spans="6:9" x14ac:dyDescent="0.2">
      <c r="F745" s="20" t="s">
        <v>272</v>
      </c>
      <c r="G745" s="20" t="s">
        <v>297</v>
      </c>
      <c r="H745" s="5">
        <f>INDEX(LU_Football_Month_Number,MATCH(LEFT(Football_Data[[#This Row],[Month]],3),LU_Months_of_Year,0))</f>
        <v>5</v>
      </c>
      <c r="I745" s="49">
        <v>0</v>
      </c>
    </row>
    <row r="746" spans="6:9" x14ac:dyDescent="0.2">
      <c r="F746" s="20" t="s">
        <v>288</v>
      </c>
      <c r="G746" s="20" t="s">
        <v>299</v>
      </c>
      <c r="H746" s="5">
        <f>INDEX(LU_Football_Month_Number,MATCH(LEFT(Football_Data[[#This Row],[Month]],3),LU_Months_of_Year,0))</f>
        <v>7</v>
      </c>
      <c r="I746" s="49">
        <v>0</v>
      </c>
    </row>
    <row r="747" spans="6:9" x14ac:dyDescent="0.2">
      <c r="F747" s="20" t="s">
        <v>274</v>
      </c>
      <c r="G747" s="20" t="s">
        <v>300</v>
      </c>
      <c r="H747" s="5">
        <f>INDEX(LU_Football_Month_Number,MATCH(LEFT(Football_Data[[#This Row],[Month]],3),LU_Months_of_Year,0))</f>
        <v>8</v>
      </c>
      <c r="I747" s="49">
        <v>3</v>
      </c>
    </row>
    <row r="748" spans="6:9" x14ac:dyDescent="0.2">
      <c r="F748" s="20" t="s">
        <v>283</v>
      </c>
      <c r="G748" s="20" t="s">
        <v>294</v>
      </c>
      <c r="H748" s="5">
        <f>INDEX(LU_Football_Month_Number,MATCH(LEFT(Football_Data[[#This Row],[Month]],3),LU_Months_of_Year,0))</f>
        <v>2</v>
      </c>
      <c r="I748" s="49">
        <v>3</v>
      </c>
    </row>
    <row r="749" spans="6:9" x14ac:dyDescent="0.2">
      <c r="F749" s="20" t="s">
        <v>289</v>
      </c>
      <c r="G749" s="20" t="s">
        <v>181</v>
      </c>
      <c r="H749" s="5">
        <f>INDEX(LU_Football_Month_Number,MATCH(LEFT(Football_Data[[#This Row],[Month]],3),LU_Months_of_Year,0))</f>
        <v>10</v>
      </c>
      <c r="I749" s="49">
        <v>1</v>
      </c>
    </row>
    <row r="750" spans="6:9" x14ac:dyDescent="0.2">
      <c r="F750" s="20" t="s">
        <v>291</v>
      </c>
      <c r="G750" s="20" t="s">
        <v>181</v>
      </c>
      <c r="H750" s="5">
        <f>INDEX(LU_Football_Month_Number,MATCH(LEFT(Football_Data[[#This Row],[Month]],3),LU_Months_of_Year,0))</f>
        <v>10</v>
      </c>
      <c r="I750" s="49">
        <v>0</v>
      </c>
    </row>
    <row r="751" spans="6:9" x14ac:dyDescent="0.2">
      <c r="F751" s="20" t="s">
        <v>286</v>
      </c>
      <c r="G751" s="20" t="s">
        <v>294</v>
      </c>
      <c r="H751" s="5">
        <f>INDEX(LU_Football_Month_Number,MATCH(LEFT(Football_Data[[#This Row],[Month]],3),LU_Months_of_Year,0))</f>
        <v>2</v>
      </c>
      <c r="I751" s="49">
        <v>0</v>
      </c>
    </row>
    <row r="752" spans="6:9" x14ac:dyDescent="0.2">
      <c r="F752" s="20" t="s">
        <v>282</v>
      </c>
      <c r="G752" s="20" t="s">
        <v>298</v>
      </c>
      <c r="H752" s="5">
        <f>INDEX(LU_Football_Month_Number,MATCH(LEFT(Football_Data[[#This Row],[Month]],3),LU_Months_of_Year,0))</f>
        <v>6</v>
      </c>
      <c r="I752" s="49">
        <v>0</v>
      </c>
    </row>
    <row r="753" spans="6:9" x14ac:dyDescent="0.2">
      <c r="F753" s="20" t="s">
        <v>279</v>
      </c>
      <c r="G753" s="20" t="s">
        <v>293</v>
      </c>
      <c r="H753" s="5">
        <f>INDEX(LU_Football_Month_Number,MATCH(LEFT(Football_Data[[#This Row],[Month]],3),LU_Months_of_Year,0))</f>
        <v>1</v>
      </c>
      <c r="I753" s="49">
        <v>1</v>
      </c>
    </row>
    <row r="754" spans="6:9" x14ac:dyDescent="0.2">
      <c r="F754" s="20" t="s">
        <v>280</v>
      </c>
      <c r="G754" s="20" t="s">
        <v>298</v>
      </c>
      <c r="H754" s="5">
        <f>INDEX(LU_Football_Month_Number,MATCH(LEFT(Football_Data[[#This Row],[Month]],3),LU_Months_of_Year,0))</f>
        <v>6</v>
      </c>
      <c r="I754" s="49">
        <v>3</v>
      </c>
    </row>
    <row r="755" spans="6:9" x14ac:dyDescent="0.2">
      <c r="F755" s="20" t="s">
        <v>282</v>
      </c>
      <c r="G755" s="20" t="s">
        <v>296</v>
      </c>
      <c r="H755" s="5">
        <f>INDEX(LU_Football_Month_Number,MATCH(LEFT(Football_Data[[#This Row],[Month]],3),LU_Months_of_Year,0))</f>
        <v>4</v>
      </c>
      <c r="I755" s="49">
        <v>0</v>
      </c>
    </row>
    <row r="756" spans="6:9" x14ac:dyDescent="0.2">
      <c r="F756" s="20" t="s">
        <v>288</v>
      </c>
      <c r="G756" s="20" t="s">
        <v>294</v>
      </c>
      <c r="H756" s="5">
        <f>INDEX(LU_Football_Month_Number,MATCH(LEFT(Football_Data[[#This Row],[Month]],3),LU_Months_of_Year,0))</f>
        <v>2</v>
      </c>
      <c r="I756" s="49">
        <v>1</v>
      </c>
    </row>
    <row r="757" spans="6:9" x14ac:dyDescent="0.2">
      <c r="F757" s="20" t="s">
        <v>278</v>
      </c>
      <c r="G757" s="20" t="s">
        <v>295</v>
      </c>
      <c r="H757" s="5">
        <f>INDEX(LU_Football_Month_Number,MATCH(LEFT(Football_Data[[#This Row],[Month]],3),LU_Months_of_Year,0))</f>
        <v>3</v>
      </c>
      <c r="I757" s="49">
        <v>0</v>
      </c>
    </row>
    <row r="758" spans="6:9" x14ac:dyDescent="0.2">
      <c r="F758" s="20" t="s">
        <v>283</v>
      </c>
      <c r="G758" s="20" t="s">
        <v>298</v>
      </c>
      <c r="H758" s="5">
        <f>INDEX(LU_Football_Month_Number,MATCH(LEFT(Football_Data[[#This Row],[Month]],3),LU_Months_of_Year,0))</f>
        <v>6</v>
      </c>
      <c r="I758" s="49">
        <v>1</v>
      </c>
    </row>
    <row r="759" spans="6:9" x14ac:dyDescent="0.2">
      <c r="F759" s="20" t="s">
        <v>280</v>
      </c>
      <c r="G759" s="20" t="s">
        <v>299</v>
      </c>
      <c r="H759" s="5">
        <f>INDEX(LU_Football_Month_Number,MATCH(LEFT(Football_Data[[#This Row],[Month]],3),LU_Months_of_Year,0))</f>
        <v>7</v>
      </c>
      <c r="I759" s="49">
        <v>3</v>
      </c>
    </row>
    <row r="760" spans="6:9" x14ac:dyDescent="0.2">
      <c r="F760" s="20" t="s">
        <v>292</v>
      </c>
      <c r="G760" s="20" t="s">
        <v>299</v>
      </c>
      <c r="H760" s="5">
        <f>INDEX(LU_Football_Month_Number,MATCH(LEFT(Football_Data[[#This Row],[Month]],3),LU_Months_of_Year,0))</f>
        <v>7</v>
      </c>
      <c r="I760" s="49">
        <v>0</v>
      </c>
    </row>
    <row r="761" spans="6:9" x14ac:dyDescent="0.2">
      <c r="F761" s="20" t="s">
        <v>269</v>
      </c>
      <c r="G761" s="20" t="s">
        <v>181</v>
      </c>
      <c r="H761" s="5">
        <f>INDEX(LU_Football_Month_Number,MATCH(LEFT(Football_Data[[#This Row],[Month]],3),LU_Months_of_Year,0))</f>
        <v>10</v>
      </c>
      <c r="I761" s="49">
        <v>3</v>
      </c>
    </row>
    <row r="762" spans="6:9" x14ac:dyDescent="0.2">
      <c r="F762" s="20" t="s">
        <v>276</v>
      </c>
      <c r="G762" s="20" t="s">
        <v>293</v>
      </c>
      <c r="H762" s="5">
        <f>INDEX(LU_Football_Month_Number,MATCH(LEFT(Football_Data[[#This Row],[Month]],3),LU_Months_of_Year,0))</f>
        <v>1</v>
      </c>
      <c r="I762" s="49">
        <v>0</v>
      </c>
    </row>
    <row r="763" spans="6:9" x14ac:dyDescent="0.2">
      <c r="F763" s="20" t="s">
        <v>286</v>
      </c>
      <c r="G763" s="20" t="s">
        <v>300</v>
      </c>
      <c r="H763" s="5">
        <f>INDEX(LU_Football_Month_Number,MATCH(LEFT(Football_Data[[#This Row],[Month]],3),LU_Months_of_Year,0))</f>
        <v>8</v>
      </c>
      <c r="I763" s="49">
        <v>1</v>
      </c>
    </row>
    <row r="764" spans="6:9" x14ac:dyDescent="0.2">
      <c r="F764" s="20" t="s">
        <v>273</v>
      </c>
      <c r="G764" s="20" t="s">
        <v>295</v>
      </c>
      <c r="H764" s="5">
        <f>INDEX(LU_Football_Month_Number,MATCH(LEFT(Football_Data[[#This Row],[Month]],3),LU_Months_of_Year,0))</f>
        <v>3</v>
      </c>
      <c r="I764" s="49">
        <v>0</v>
      </c>
    </row>
    <row r="765" spans="6:9" x14ac:dyDescent="0.2">
      <c r="F765" s="20" t="s">
        <v>282</v>
      </c>
      <c r="G765" s="20" t="s">
        <v>295</v>
      </c>
      <c r="H765" s="5">
        <f>INDEX(LU_Football_Month_Number,MATCH(LEFT(Football_Data[[#This Row],[Month]],3),LU_Months_of_Year,0))</f>
        <v>3</v>
      </c>
      <c r="I765" s="49">
        <v>1</v>
      </c>
    </row>
    <row r="766" spans="6:9" x14ac:dyDescent="0.2">
      <c r="F766" s="20" t="s">
        <v>272</v>
      </c>
      <c r="G766" s="20" t="s">
        <v>181</v>
      </c>
      <c r="H766" s="5">
        <f>INDEX(LU_Football_Month_Number,MATCH(LEFT(Football_Data[[#This Row],[Month]],3),LU_Months_of_Year,0))</f>
        <v>10</v>
      </c>
      <c r="I766" s="49">
        <v>3</v>
      </c>
    </row>
    <row r="767" spans="6:9" x14ac:dyDescent="0.2">
      <c r="F767" s="20" t="s">
        <v>281</v>
      </c>
      <c r="G767" s="20" t="s">
        <v>294</v>
      </c>
      <c r="H767" s="5">
        <f>INDEX(LU_Football_Month_Number,MATCH(LEFT(Football_Data[[#This Row],[Month]],3),LU_Months_of_Year,0))</f>
        <v>2</v>
      </c>
      <c r="I767" s="49">
        <v>0</v>
      </c>
    </row>
    <row r="768" spans="6:9" x14ac:dyDescent="0.2">
      <c r="F768" s="20" t="s">
        <v>290</v>
      </c>
      <c r="G768" s="20" t="s">
        <v>293</v>
      </c>
      <c r="H768" s="5">
        <f>INDEX(LU_Football_Month_Number,MATCH(LEFT(Football_Data[[#This Row],[Month]],3),LU_Months_of_Year,0))</f>
        <v>1</v>
      </c>
      <c r="I768" s="49">
        <v>0</v>
      </c>
    </row>
    <row r="769" spans="6:9" x14ac:dyDescent="0.2">
      <c r="F769" s="20" t="s">
        <v>283</v>
      </c>
      <c r="G769" s="20" t="s">
        <v>181</v>
      </c>
      <c r="H769" s="5">
        <f>INDEX(LU_Football_Month_Number,MATCH(LEFT(Football_Data[[#This Row],[Month]],3),LU_Months_of_Year,0))</f>
        <v>10</v>
      </c>
      <c r="I769" s="49">
        <v>1</v>
      </c>
    </row>
    <row r="770" spans="6:9" x14ac:dyDescent="0.2">
      <c r="F770" s="20" t="s">
        <v>279</v>
      </c>
      <c r="G770" s="20" t="s">
        <v>301</v>
      </c>
      <c r="H770" s="5">
        <f>INDEX(LU_Football_Month_Number,MATCH(LEFT(Football_Data[[#This Row],[Month]],3),LU_Months_of_Year,0))</f>
        <v>9</v>
      </c>
      <c r="I770" s="49">
        <v>0</v>
      </c>
    </row>
    <row r="771" spans="6:9" x14ac:dyDescent="0.2">
      <c r="F771" s="20" t="s">
        <v>281</v>
      </c>
      <c r="G771" s="20" t="s">
        <v>296</v>
      </c>
      <c r="H771" s="5">
        <f>INDEX(LU_Football_Month_Number,MATCH(LEFT(Football_Data[[#This Row],[Month]],3),LU_Months_of_Year,0))</f>
        <v>4</v>
      </c>
      <c r="I771" s="49">
        <v>3</v>
      </c>
    </row>
    <row r="772" spans="6:9" x14ac:dyDescent="0.2">
      <c r="F772" s="20" t="s">
        <v>272</v>
      </c>
      <c r="G772" s="20" t="s">
        <v>299</v>
      </c>
      <c r="H772" s="5">
        <f>INDEX(LU_Football_Month_Number,MATCH(LEFT(Football_Data[[#This Row],[Month]],3),LU_Months_of_Year,0))</f>
        <v>7</v>
      </c>
      <c r="I772" s="49">
        <v>1</v>
      </c>
    </row>
    <row r="773" spans="6:9" x14ac:dyDescent="0.2">
      <c r="F773" s="20" t="s">
        <v>271</v>
      </c>
      <c r="G773" s="20" t="s">
        <v>301</v>
      </c>
      <c r="H773" s="5">
        <f>INDEX(LU_Football_Month_Number,MATCH(LEFT(Football_Data[[#This Row],[Month]],3),LU_Months_of_Year,0))</f>
        <v>9</v>
      </c>
      <c r="I773" s="49">
        <v>3</v>
      </c>
    </row>
    <row r="774" spans="6:9" x14ac:dyDescent="0.2">
      <c r="F774" s="20" t="s">
        <v>275</v>
      </c>
      <c r="G774" s="20" t="s">
        <v>299</v>
      </c>
      <c r="H774" s="5">
        <f>INDEX(LU_Football_Month_Number,MATCH(LEFT(Football_Data[[#This Row],[Month]],3),LU_Months_of_Year,0))</f>
        <v>7</v>
      </c>
      <c r="I774" s="49">
        <v>1</v>
      </c>
    </row>
    <row r="775" spans="6:9" x14ac:dyDescent="0.2">
      <c r="F775" s="20" t="s">
        <v>284</v>
      </c>
      <c r="G775" s="20" t="s">
        <v>296</v>
      </c>
      <c r="H775" s="5">
        <f>INDEX(LU_Football_Month_Number,MATCH(LEFT(Football_Data[[#This Row],[Month]],3),LU_Months_of_Year,0))</f>
        <v>4</v>
      </c>
      <c r="I775" s="49">
        <v>0</v>
      </c>
    </row>
    <row r="776" spans="6:9" x14ac:dyDescent="0.2">
      <c r="F776" s="20" t="s">
        <v>269</v>
      </c>
      <c r="G776" s="20" t="s">
        <v>293</v>
      </c>
      <c r="H776" s="5">
        <f>INDEX(LU_Football_Month_Number,MATCH(LEFT(Football_Data[[#This Row],[Month]],3),LU_Months_of_Year,0))</f>
        <v>1</v>
      </c>
      <c r="I776" s="49">
        <v>3</v>
      </c>
    </row>
    <row r="777" spans="6:9" x14ac:dyDescent="0.2">
      <c r="F777" s="20" t="s">
        <v>278</v>
      </c>
      <c r="G777" s="20" t="s">
        <v>181</v>
      </c>
      <c r="H777" s="5">
        <f>INDEX(LU_Football_Month_Number,MATCH(LEFT(Football_Data[[#This Row],[Month]],3),LU_Months_of_Year,0))</f>
        <v>10</v>
      </c>
      <c r="I777" s="49">
        <v>1</v>
      </c>
    </row>
    <row r="778" spans="6:9" x14ac:dyDescent="0.2">
      <c r="F778" s="20" t="s">
        <v>272</v>
      </c>
      <c r="G778" s="20" t="s">
        <v>296</v>
      </c>
      <c r="H778" s="5">
        <f>INDEX(LU_Football_Month_Number,MATCH(LEFT(Football_Data[[#This Row],[Month]],3),LU_Months_of_Year,0))</f>
        <v>4</v>
      </c>
      <c r="I778" s="49">
        <v>3</v>
      </c>
    </row>
    <row r="779" spans="6:9" x14ac:dyDescent="0.2">
      <c r="F779" s="20" t="s">
        <v>278</v>
      </c>
      <c r="G779" s="20" t="s">
        <v>181</v>
      </c>
      <c r="H779" s="5">
        <f>INDEX(LU_Football_Month_Number,MATCH(LEFT(Football_Data[[#This Row],[Month]],3),LU_Months_of_Year,0))</f>
        <v>10</v>
      </c>
      <c r="I779" s="49">
        <v>1</v>
      </c>
    </row>
    <row r="780" spans="6:9" x14ac:dyDescent="0.2">
      <c r="F780" s="20" t="s">
        <v>269</v>
      </c>
      <c r="G780" s="20" t="s">
        <v>301</v>
      </c>
      <c r="H780" s="5">
        <f>INDEX(LU_Football_Month_Number,MATCH(LEFT(Football_Data[[#This Row],[Month]],3),LU_Months_of_Year,0))</f>
        <v>9</v>
      </c>
      <c r="I780" s="49">
        <v>0</v>
      </c>
    </row>
    <row r="781" spans="6:9" x14ac:dyDescent="0.2">
      <c r="F781" s="20" t="s">
        <v>289</v>
      </c>
      <c r="G781" s="20" t="s">
        <v>294</v>
      </c>
      <c r="H781" s="5">
        <f>INDEX(LU_Football_Month_Number,MATCH(LEFT(Football_Data[[#This Row],[Month]],3),LU_Months_of_Year,0))</f>
        <v>2</v>
      </c>
      <c r="I781" s="49">
        <v>3</v>
      </c>
    </row>
    <row r="782" spans="6:9" x14ac:dyDescent="0.2">
      <c r="F782" s="20" t="s">
        <v>283</v>
      </c>
      <c r="G782" s="20" t="s">
        <v>295</v>
      </c>
      <c r="H782" s="5">
        <f>INDEX(LU_Football_Month_Number,MATCH(LEFT(Football_Data[[#This Row],[Month]],3),LU_Months_of_Year,0))</f>
        <v>3</v>
      </c>
      <c r="I782" s="49">
        <v>1</v>
      </c>
    </row>
    <row r="783" spans="6:9" x14ac:dyDescent="0.2">
      <c r="F783" s="20" t="s">
        <v>271</v>
      </c>
      <c r="G783" s="20" t="s">
        <v>298</v>
      </c>
      <c r="H783" s="5">
        <f>INDEX(LU_Football_Month_Number,MATCH(LEFT(Football_Data[[#This Row],[Month]],3),LU_Months_of_Year,0))</f>
        <v>6</v>
      </c>
      <c r="I783" s="49">
        <v>0</v>
      </c>
    </row>
    <row r="784" spans="6:9" x14ac:dyDescent="0.2">
      <c r="F784" s="20" t="s">
        <v>269</v>
      </c>
      <c r="G784" s="20" t="s">
        <v>298</v>
      </c>
      <c r="H784" s="5">
        <f>INDEX(LU_Football_Month_Number,MATCH(LEFT(Football_Data[[#This Row],[Month]],3),LU_Months_of_Year,0))</f>
        <v>6</v>
      </c>
      <c r="I784" s="49">
        <v>1</v>
      </c>
    </row>
    <row r="785" spans="6:9" x14ac:dyDescent="0.2">
      <c r="F785" s="20" t="s">
        <v>286</v>
      </c>
      <c r="G785" s="20" t="s">
        <v>301</v>
      </c>
      <c r="H785" s="5">
        <f>INDEX(LU_Football_Month_Number,MATCH(LEFT(Football_Data[[#This Row],[Month]],3),LU_Months_of_Year,0))</f>
        <v>9</v>
      </c>
      <c r="I785" s="49">
        <v>1</v>
      </c>
    </row>
    <row r="786" spans="6:9" x14ac:dyDescent="0.2">
      <c r="F786" s="20" t="s">
        <v>275</v>
      </c>
      <c r="G786" s="20" t="s">
        <v>298</v>
      </c>
      <c r="H786" s="5">
        <f>INDEX(LU_Football_Month_Number,MATCH(LEFT(Football_Data[[#This Row],[Month]],3),LU_Months_of_Year,0))</f>
        <v>6</v>
      </c>
      <c r="I786" s="49">
        <v>3</v>
      </c>
    </row>
    <row r="787" spans="6:9" x14ac:dyDescent="0.2">
      <c r="F787" s="20" t="s">
        <v>274</v>
      </c>
      <c r="G787" s="20" t="s">
        <v>294</v>
      </c>
      <c r="H787" s="5">
        <f>INDEX(LU_Football_Month_Number,MATCH(LEFT(Football_Data[[#This Row],[Month]],3),LU_Months_of_Year,0))</f>
        <v>2</v>
      </c>
      <c r="I787" s="49">
        <v>1</v>
      </c>
    </row>
    <row r="788" spans="6:9" x14ac:dyDescent="0.2">
      <c r="F788" s="20" t="s">
        <v>271</v>
      </c>
      <c r="G788" s="20" t="s">
        <v>301</v>
      </c>
      <c r="H788" s="5">
        <f>INDEX(LU_Football_Month_Number,MATCH(LEFT(Football_Data[[#This Row],[Month]],3),LU_Months_of_Year,0))</f>
        <v>9</v>
      </c>
      <c r="I788" s="49">
        <v>1</v>
      </c>
    </row>
    <row r="789" spans="6:9" x14ac:dyDescent="0.2">
      <c r="F789" s="20" t="s">
        <v>287</v>
      </c>
      <c r="G789" s="20" t="s">
        <v>297</v>
      </c>
      <c r="H789" s="5">
        <f>INDEX(LU_Football_Month_Number,MATCH(LEFT(Football_Data[[#This Row],[Month]],3),LU_Months_of_Year,0))</f>
        <v>5</v>
      </c>
      <c r="I789" s="49">
        <v>0</v>
      </c>
    </row>
    <row r="790" spans="6:9" x14ac:dyDescent="0.2">
      <c r="F790" s="20" t="s">
        <v>278</v>
      </c>
      <c r="G790" s="20" t="s">
        <v>299</v>
      </c>
      <c r="H790" s="5">
        <f>INDEX(LU_Football_Month_Number,MATCH(LEFT(Football_Data[[#This Row],[Month]],3),LU_Months_of_Year,0))</f>
        <v>7</v>
      </c>
      <c r="I790" s="49">
        <v>1</v>
      </c>
    </row>
    <row r="791" spans="6:9" x14ac:dyDescent="0.2">
      <c r="F791" s="20" t="s">
        <v>281</v>
      </c>
      <c r="G791" s="20" t="s">
        <v>299</v>
      </c>
      <c r="H791" s="5">
        <f>INDEX(LU_Football_Month_Number,MATCH(LEFT(Football_Data[[#This Row],[Month]],3),LU_Months_of_Year,0))</f>
        <v>7</v>
      </c>
      <c r="I791" s="49">
        <v>3</v>
      </c>
    </row>
    <row r="792" spans="6:9" x14ac:dyDescent="0.2">
      <c r="F792" s="20" t="s">
        <v>282</v>
      </c>
      <c r="G792" s="20" t="s">
        <v>293</v>
      </c>
      <c r="H792" s="5">
        <f>INDEX(LU_Football_Month_Number,MATCH(LEFT(Football_Data[[#This Row],[Month]],3),LU_Months_of_Year,0))</f>
        <v>1</v>
      </c>
      <c r="I792" s="49">
        <v>1</v>
      </c>
    </row>
    <row r="793" spans="6:9" x14ac:dyDescent="0.2">
      <c r="F793" s="20" t="s">
        <v>286</v>
      </c>
      <c r="G793" s="20" t="s">
        <v>181</v>
      </c>
      <c r="H793" s="5">
        <f>INDEX(LU_Football_Month_Number,MATCH(LEFT(Football_Data[[#This Row],[Month]],3),LU_Months_of_Year,0))</f>
        <v>10</v>
      </c>
      <c r="I793" s="49">
        <v>3</v>
      </c>
    </row>
    <row r="794" spans="6:9" x14ac:dyDescent="0.2">
      <c r="F794" s="20" t="s">
        <v>283</v>
      </c>
      <c r="G794" s="20" t="s">
        <v>296</v>
      </c>
      <c r="H794" s="5">
        <f>INDEX(LU_Football_Month_Number,MATCH(LEFT(Football_Data[[#This Row],[Month]],3),LU_Months_of_Year,0))</f>
        <v>4</v>
      </c>
      <c r="I794" s="49">
        <v>3</v>
      </c>
    </row>
    <row r="795" spans="6:9" x14ac:dyDescent="0.2">
      <c r="F795" s="20" t="s">
        <v>270</v>
      </c>
      <c r="G795" s="20" t="s">
        <v>298</v>
      </c>
      <c r="H795" s="5">
        <f>INDEX(LU_Football_Month_Number,MATCH(LEFT(Football_Data[[#This Row],[Month]],3),LU_Months_of_Year,0))</f>
        <v>6</v>
      </c>
      <c r="I795" s="49">
        <v>0</v>
      </c>
    </row>
    <row r="796" spans="6:9" x14ac:dyDescent="0.2">
      <c r="F796" s="20" t="s">
        <v>289</v>
      </c>
      <c r="G796" s="20" t="s">
        <v>295</v>
      </c>
      <c r="H796" s="5">
        <f>INDEX(LU_Football_Month_Number,MATCH(LEFT(Football_Data[[#This Row],[Month]],3),LU_Months_of_Year,0))</f>
        <v>3</v>
      </c>
      <c r="I796" s="49">
        <v>3</v>
      </c>
    </row>
    <row r="797" spans="6:9" x14ac:dyDescent="0.2">
      <c r="F797" s="20" t="s">
        <v>283</v>
      </c>
      <c r="G797" s="20" t="s">
        <v>296</v>
      </c>
      <c r="H797" s="5">
        <f>INDEX(LU_Football_Month_Number,MATCH(LEFT(Football_Data[[#This Row],[Month]],3),LU_Months_of_Year,0))</f>
        <v>4</v>
      </c>
      <c r="I797" s="49">
        <v>1</v>
      </c>
    </row>
    <row r="798" spans="6:9" x14ac:dyDescent="0.2">
      <c r="F798" s="20" t="s">
        <v>280</v>
      </c>
      <c r="G798" s="20" t="s">
        <v>297</v>
      </c>
      <c r="H798" s="5">
        <f>INDEX(LU_Football_Month_Number,MATCH(LEFT(Football_Data[[#This Row],[Month]],3),LU_Months_of_Year,0))</f>
        <v>5</v>
      </c>
      <c r="I798" s="49">
        <v>1</v>
      </c>
    </row>
    <row r="799" spans="6:9" x14ac:dyDescent="0.2">
      <c r="F799" s="20" t="s">
        <v>275</v>
      </c>
      <c r="G799" s="20" t="s">
        <v>293</v>
      </c>
      <c r="H799" s="5">
        <f>INDEX(LU_Football_Month_Number,MATCH(LEFT(Football_Data[[#This Row],[Month]],3),LU_Months_of_Year,0))</f>
        <v>1</v>
      </c>
      <c r="I799" s="49">
        <v>1</v>
      </c>
    </row>
    <row r="800" spans="6:9" x14ac:dyDescent="0.2">
      <c r="F800" s="20" t="s">
        <v>277</v>
      </c>
      <c r="G800" s="20" t="s">
        <v>296</v>
      </c>
      <c r="H800" s="5">
        <f>INDEX(LU_Football_Month_Number,MATCH(LEFT(Football_Data[[#This Row],[Month]],3),LU_Months_of_Year,0))</f>
        <v>4</v>
      </c>
      <c r="I800" s="49">
        <v>3</v>
      </c>
    </row>
    <row r="801" spans="6:9" x14ac:dyDescent="0.2">
      <c r="F801" s="20" t="s">
        <v>279</v>
      </c>
      <c r="G801" s="20" t="s">
        <v>300</v>
      </c>
      <c r="H801" s="5">
        <f>INDEX(LU_Football_Month_Number,MATCH(LEFT(Football_Data[[#This Row],[Month]],3),LU_Months_of_Year,0))</f>
        <v>8</v>
      </c>
      <c r="I801" s="49">
        <v>0</v>
      </c>
    </row>
    <row r="802" spans="6:9" x14ac:dyDescent="0.2">
      <c r="F802" s="20" t="s">
        <v>274</v>
      </c>
      <c r="G802" s="20" t="s">
        <v>301</v>
      </c>
      <c r="H802" s="5">
        <f>INDEX(LU_Football_Month_Number,MATCH(LEFT(Football_Data[[#This Row],[Month]],3),LU_Months_of_Year,0))</f>
        <v>9</v>
      </c>
      <c r="I802" s="49">
        <v>1</v>
      </c>
    </row>
    <row r="803" spans="6:9" x14ac:dyDescent="0.2">
      <c r="F803" s="20" t="s">
        <v>280</v>
      </c>
      <c r="G803" s="20" t="s">
        <v>181</v>
      </c>
      <c r="H803" s="5">
        <f>INDEX(LU_Football_Month_Number,MATCH(LEFT(Football_Data[[#This Row],[Month]],3),LU_Months_of_Year,0))</f>
        <v>10</v>
      </c>
      <c r="I803" s="49">
        <v>0</v>
      </c>
    </row>
    <row r="804" spans="6:9" x14ac:dyDescent="0.2">
      <c r="F804" s="20" t="s">
        <v>272</v>
      </c>
      <c r="G804" s="20" t="s">
        <v>299</v>
      </c>
      <c r="H804" s="5">
        <f>INDEX(LU_Football_Month_Number,MATCH(LEFT(Football_Data[[#This Row],[Month]],3),LU_Months_of_Year,0))</f>
        <v>7</v>
      </c>
      <c r="I804" s="49">
        <v>1</v>
      </c>
    </row>
    <row r="805" spans="6:9" x14ac:dyDescent="0.2">
      <c r="F805" s="20" t="s">
        <v>270</v>
      </c>
      <c r="G805" s="20" t="s">
        <v>293</v>
      </c>
      <c r="H805" s="5">
        <f>INDEX(LU_Football_Month_Number,MATCH(LEFT(Football_Data[[#This Row],[Month]],3),LU_Months_of_Year,0))</f>
        <v>1</v>
      </c>
      <c r="I805" s="49">
        <v>3</v>
      </c>
    </row>
    <row r="806" spans="6:9" x14ac:dyDescent="0.2">
      <c r="F806" s="20" t="s">
        <v>280</v>
      </c>
      <c r="G806" s="20" t="s">
        <v>181</v>
      </c>
      <c r="H806" s="5">
        <f>INDEX(LU_Football_Month_Number,MATCH(LEFT(Football_Data[[#This Row],[Month]],3),LU_Months_of_Year,0))</f>
        <v>10</v>
      </c>
      <c r="I806" s="49">
        <v>0</v>
      </c>
    </row>
    <row r="807" spans="6:9" x14ac:dyDescent="0.2">
      <c r="F807" s="20" t="s">
        <v>288</v>
      </c>
      <c r="G807" s="20" t="s">
        <v>299</v>
      </c>
      <c r="H807" s="5">
        <f>INDEX(LU_Football_Month_Number,MATCH(LEFT(Football_Data[[#This Row],[Month]],3),LU_Months_of_Year,0))</f>
        <v>7</v>
      </c>
      <c r="I807" s="49">
        <v>3</v>
      </c>
    </row>
    <row r="808" spans="6:9" x14ac:dyDescent="0.2">
      <c r="F808" s="20" t="s">
        <v>280</v>
      </c>
      <c r="G808" s="20" t="s">
        <v>293</v>
      </c>
      <c r="H808" s="5">
        <f>INDEX(LU_Football_Month_Number,MATCH(LEFT(Football_Data[[#This Row],[Month]],3),LU_Months_of_Year,0))</f>
        <v>1</v>
      </c>
      <c r="I808" s="49">
        <v>3</v>
      </c>
    </row>
    <row r="809" spans="6:9" x14ac:dyDescent="0.2">
      <c r="F809" s="20" t="s">
        <v>284</v>
      </c>
      <c r="G809" s="20" t="s">
        <v>300</v>
      </c>
      <c r="H809" s="5">
        <f>INDEX(LU_Football_Month_Number,MATCH(LEFT(Football_Data[[#This Row],[Month]],3),LU_Months_of_Year,0))</f>
        <v>8</v>
      </c>
      <c r="I809" s="49">
        <v>3</v>
      </c>
    </row>
    <row r="810" spans="6:9" x14ac:dyDescent="0.2">
      <c r="F810" s="20" t="s">
        <v>289</v>
      </c>
      <c r="G810" s="20" t="s">
        <v>296</v>
      </c>
      <c r="H810" s="5">
        <f>INDEX(LU_Football_Month_Number,MATCH(LEFT(Football_Data[[#This Row],[Month]],3),LU_Months_of_Year,0))</f>
        <v>4</v>
      </c>
      <c r="I810" s="49">
        <v>3</v>
      </c>
    </row>
    <row r="811" spans="6:9" x14ac:dyDescent="0.2">
      <c r="F811" s="20" t="s">
        <v>284</v>
      </c>
      <c r="G811" s="20" t="s">
        <v>294</v>
      </c>
      <c r="H811" s="5">
        <f>INDEX(LU_Football_Month_Number,MATCH(LEFT(Football_Data[[#This Row],[Month]],3),LU_Months_of_Year,0))</f>
        <v>2</v>
      </c>
      <c r="I811" s="49">
        <v>0</v>
      </c>
    </row>
    <row r="812" spans="6:9" x14ac:dyDescent="0.2">
      <c r="F812" s="20" t="s">
        <v>288</v>
      </c>
      <c r="G812" s="20" t="s">
        <v>299</v>
      </c>
      <c r="H812" s="5">
        <f>INDEX(LU_Football_Month_Number,MATCH(LEFT(Football_Data[[#This Row],[Month]],3),LU_Months_of_Year,0))</f>
        <v>7</v>
      </c>
      <c r="I812" s="49">
        <v>0</v>
      </c>
    </row>
    <row r="813" spans="6:9" x14ac:dyDescent="0.2">
      <c r="F813" s="20" t="s">
        <v>275</v>
      </c>
      <c r="G813" s="20" t="s">
        <v>298</v>
      </c>
      <c r="H813" s="5">
        <f>INDEX(LU_Football_Month_Number,MATCH(LEFT(Football_Data[[#This Row],[Month]],3),LU_Months_of_Year,0))</f>
        <v>6</v>
      </c>
      <c r="I813" s="49">
        <v>1</v>
      </c>
    </row>
    <row r="814" spans="6:9" x14ac:dyDescent="0.2">
      <c r="F814" s="20" t="s">
        <v>273</v>
      </c>
      <c r="G814" s="20" t="s">
        <v>299</v>
      </c>
      <c r="H814" s="5">
        <f>INDEX(LU_Football_Month_Number,MATCH(LEFT(Football_Data[[#This Row],[Month]],3),LU_Months_of_Year,0))</f>
        <v>7</v>
      </c>
      <c r="I814" s="49">
        <v>3</v>
      </c>
    </row>
    <row r="815" spans="6:9" x14ac:dyDescent="0.2">
      <c r="F815" s="20" t="s">
        <v>286</v>
      </c>
      <c r="G815" s="20" t="s">
        <v>299</v>
      </c>
      <c r="H815" s="5">
        <f>INDEX(LU_Football_Month_Number,MATCH(LEFT(Football_Data[[#This Row],[Month]],3),LU_Months_of_Year,0))</f>
        <v>7</v>
      </c>
      <c r="I815" s="49">
        <v>0</v>
      </c>
    </row>
    <row r="816" spans="6:9" x14ac:dyDescent="0.2">
      <c r="F816" s="20" t="s">
        <v>273</v>
      </c>
      <c r="G816" s="20" t="s">
        <v>181</v>
      </c>
      <c r="H816" s="5">
        <f>INDEX(LU_Football_Month_Number,MATCH(LEFT(Football_Data[[#This Row],[Month]],3),LU_Months_of_Year,0))</f>
        <v>10</v>
      </c>
      <c r="I816" s="49">
        <v>3</v>
      </c>
    </row>
    <row r="817" spans="6:9" x14ac:dyDescent="0.2">
      <c r="F817" s="20" t="s">
        <v>274</v>
      </c>
      <c r="G817" s="20" t="s">
        <v>294</v>
      </c>
      <c r="H817" s="5">
        <f>INDEX(LU_Football_Month_Number,MATCH(LEFT(Football_Data[[#This Row],[Month]],3),LU_Months_of_Year,0))</f>
        <v>2</v>
      </c>
      <c r="I817" s="49">
        <v>0</v>
      </c>
    </row>
    <row r="818" spans="6:9" x14ac:dyDescent="0.2">
      <c r="F818" s="20" t="s">
        <v>290</v>
      </c>
      <c r="G818" s="20" t="s">
        <v>301</v>
      </c>
      <c r="H818" s="5">
        <f>INDEX(LU_Football_Month_Number,MATCH(LEFT(Football_Data[[#This Row],[Month]],3),LU_Months_of_Year,0))</f>
        <v>9</v>
      </c>
      <c r="I818" s="49">
        <v>1</v>
      </c>
    </row>
    <row r="819" spans="6:9" x14ac:dyDescent="0.2">
      <c r="F819" s="20" t="s">
        <v>287</v>
      </c>
      <c r="G819" s="20" t="s">
        <v>296</v>
      </c>
      <c r="H819" s="5">
        <f>INDEX(LU_Football_Month_Number,MATCH(LEFT(Football_Data[[#This Row],[Month]],3),LU_Months_of_Year,0))</f>
        <v>4</v>
      </c>
      <c r="I819" s="49">
        <v>1</v>
      </c>
    </row>
    <row r="820" spans="6:9" x14ac:dyDescent="0.2">
      <c r="F820" s="20" t="s">
        <v>275</v>
      </c>
      <c r="G820" s="20" t="s">
        <v>296</v>
      </c>
      <c r="H820" s="5">
        <f>INDEX(LU_Football_Month_Number,MATCH(LEFT(Football_Data[[#This Row],[Month]],3),LU_Months_of_Year,0))</f>
        <v>4</v>
      </c>
      <c r="I820" s="49">
        <v>3</v>
      </c>
    </row>
    <row r="821" spans="6:9" x14ac:dyDescent="0.2">
      <c r="F821" s="20" t="s">
        <v>272</v>
      </c>
      <c r="G821" s="20" t="s">
        <v>294</v>
      </c>
      <c r="H821" s="5">
        <f>INDEX(LU_Football_Month_Number,MATCH(LEFT(Football_Data[[#This Row],[Month]],3),LU_Months_of_Year,0))</f>
        <v>2</v>
      </c>
      <c r="I821" s="49">
        <v>0</v>
      </c>
    </row>
    <row r="822" spans="6:9" x14ac:dyDescent="0.2">
      <c r="F822" s="20" t="s">
        <v>281</v>
      </c>
      <c r="G822" s="20" t="s">
        <v>293</v>
      </c>
      <c r="H822" s="5">
        <f>INDEX(LU_Football_Month_Number,MATCH(LEFT(Football_Data[[#This Row],[Month]],3),LU_Months_of_Year,0))</f>
        <v>1</v>
      </c>
      <c r="I822" s="49">
        <v>0</v>
      </c>
    </row>
    <row r="823" spans="6:9" x14ac:dyDescent="0.2">
      <c r="F823" s="20" t="s">
        <v>290</v>
      </c>
      <c r="G823" s="20" t="s">
        <v>299</v>
      </c>
      <c r="H823" s="5">
        <f>INDEX(LU_Football_Month_Number,MATCH(LEFT(Football_Data[[#This Row],[Month]],3),LU_Months_of_Year,0))</f>
        <v>7</v>
      </c>
      <c r="I823" s="49">
        <v>0</v>
      </c>
    </row>
    <row r="824" spans="6:9" x14ac:dyDescent="0.2">
      <c r="F824" s="20" t="s">
        <v>272</v>
      </c>
      <c r="G824" s="20" t="s">
        <v>299</v>
      </c>
      <c r="H824" s="5">
        <f>INDEX(LU_Football_Month_Number,MATCH(LEFT(Football_Data[[#This Row],[Month]],3),LU_Months_of_Year,0))</f>
        <v>7</v>
      </c>
      <c r="I824" s="49">
        <v>1</v>
      </c>
    </row>
    <row r="825" spans="6:9" x14ac:dyDescent="0.2">
      <c r="F825" s="20" t="s">
        <v>289</v>
      </c>
      <c r="G825" s="20" t="s">
        <v>294</v>
      </c>
      <c r="H825" s="5">
        <f>INDEX(LU_Football_Month_Number,MATCH(LEFT(Football_Data[[#This Row],[Month]],3),LU_Months_of_Year,0))</f>
        <v>2</v>
      </c>
      <c r="I825" s="49">
        <v>3</v>
      </c>
    </row>
    <row r="826" spans="6:9" x14ac:dyDescent="0.2">
      <c r="F826" s="20" t="s">
        <v>292</v>
      </c>
      <c r="G826" s="20" t="s">
        <v>298</v>
      </c>
      <c r="H826" s="5">
        <f>INDEX(LU_Football_Month_Number,MATCH(LEFT(Football_Data[[#This Row],[Month]],3),LU_Months_of_Year,0))</f>
        <v>6</v>
      </c>
      <c r="I826" s="49">
        <v>1</v>
      </c>
    </row>
    <row r="827" spans="6:9" x14ac:dyDescent="0.2">
      <c r="F827" s="20" t="s">
        <v>286</v>
      </c>
      <c r="G827" s="20" t="s">
        <v>298</v>
      </c>
      <c r="H827" s="5">
        <f>INDEX(LU_Football_Month_Number,MATCH(LEFT(Football_Data[[#This Row],[Month]],3),LU_Months_of_Year,0))</f>
        <v>6</v>
      </c>
      <c r="I827" s="49">
        <v>0</v>
      </c>
    </row>
    <row r="828" spans="6:9" x14ac:dyDescent="0.2">
      <c r="F828" s="20" t="s">
        <v>271</v>
      </c>
      <c r="G828" s="20" t="s">
        <v>297</v>
      </c>
      <c r="H828" s="5">
        <f>INDEX(LU_Football_Month_Number,MATCH(LEFT(Football_Data[[#This Row],[Month]],3),LU_Months_of_Year,0))</f>
        <v>5</v>
      </c>
      <c r="I828" s="49">
        <v>1</v>
      </c>
    </row>
    <row r="829" spans="6:9" x14ac:dyDescent="0.2">
      <c r="F829" s="20" t="s">
        <v>289</v>
      </c>
      <c r="G829" s="20" t="s">
        <v>181</v>
      </c>
      <c r="H829" s="5">
        <f>INDEX(LU_Football_Month_Number,MATCH(LEFT(Football_Data[[#This Row],[Month]],3),LU_Months_of_Year,0))</f>
        <v>10</v>
      </c>
      <c r="I829" s="49">
        <v>3</v>
      </c>
    </row>
    <row r="830" spans="6:9" x14ac:dyDescent="0.2">
      <c r="F830" s="20" t="s">
        <v>279</v>
      </c>
      <c r="G830" s="20" t="s">
        <v>300</v>
      </c>
      <c r="H830" s="5">
        <f>INDEX(LU_Football_Month_Number,MATCH(LEFT(Football_Data[[#This Row],[Month]],3),LU_Months_of_Year,0))</f>
        <v>8</v>
      </c>
      <c r="I830" s="49">
        <v>3</v>
      </c>
    </row>
    <row r="831" spans="6:9" x14ac:dyDescent="0.2">
      <c r="F831" s="20" t="s">
        <v>292</v>
      </c>
      <c r="G831" s="20" t="s">
        <v>296</v>
      </c>
      <c r="H831" s="5">
        <f>INDEX(LU_Football_Month_Number,MATCH(LEFT(Football_Data[[#This Row],[Month]],3),LU_Months_of_Year,0))</f>
        <v>4</v>
      </c>
      <c r="I831" s="49">
        <v>1</v>
      </c>
    </row>
    <row r="832" spans="6:9" x14ac:dyDescent="0.2">
      <c r="F832" s="20" t="s">
        <v>275</v>
      </c>
      <c r="G832" s="20" t="s">
        <v>295</v>
      </c>
      <c r="H832" s="5">
        <f>INDEX(LU_Football_Month_Number,MATCH(LEFT(Football_Data[[#This Row],[Month]],3),LU_Months_of_Year,0))</f>
        <v>3</v>
      </c>
      <c r="I832" s="49">
        <v>3</v>
      </c>
    </row>
    <row r="833" spans="6:9" x14ac:dyDescent="0.2">
      <c r="F833" s="20" t="s">
        <v>283</v>
      </c>
      <c r="G833" s="20" t="s">
        <v>300</v>
      </c>
      <c r="H833" s="5">
        <f>INDEX(LU_Football_Month_Number,MATCH(LEFT(Football_Data[[#This Row],[Month]],3),LU_Months_of_Year,0))</f>
        <v>8</v>
      </c>
      <c r="I833" s="49">
        <v>3</v>
      </c>
    </row>
    <row r="834" spans="6:9" x14ac:dyDescent="0.2">
      <c r="F834" s="20" t="s">
        <v>290</v>
      </c>
      <c r="G834" s="20" t="s">
        <v>294</v>
      </c>
      <c r="H834" s="5">
        <f>INDEX(LU_Football_Month_Number,MATCH(LEFT(Football_Data[[#This Row],[Month]],3),LU_Months_of_Year,0))</f>
        <v>2</v>
      </c>
      <c r="I834" s="49">
        <v>1</v>
      </c>
    </row>
    <row r="835" spans="6:9" x14ac:dyDescent="0.2">
      <c r="F835" s="20" t="s">
        <v>289</v>
      </c>
      <c r="G835" s="20" t="s">
        <v>298</v>
      </c>
      <c r="H835" s="5">
        <f>INDEX(LU_Football_Month_Number,MATCH(LEFT(Football_Data[[#This Row],[Month]],3),LU_Months_of_Year,0))</f>
        <v>6</v>
      </c>
      <c r="I835" s="49">
        <v>3</v>
      </c>
    </row>
    <row r="836" spans="6:9" x14ac:dyDescent="0.2">
      <c r="F836" s="20" t="s">
        <v>291</v>
      </c>
      <c r="G836" s="20" t="s">
        <v>296</v>
      </c>
      <c r="H836" s="5">
        <f>INDEX(LU_Football_Month_Number,MATCH(LEFT(Football_Data[[#This Row],[Month]],3),LU_Months_of_Year,0))</f>
        <v>4</v>
      </c>
      <c r="I836" s="49">
        <v>1</v>
      </c>
    </row>
    <row r="837" spans="6:9" x14ac:dyDescent="0.2">
      <c r="F837" s="20" t="s">
        <v>282</v>
      </c>
      <c r="G837" s="20" t="s">
        <v>294</v>
      </c>
      <c r="H837" s="5">
        <f>INDEX(LU_Football_Month_Number,MATCH(LEFT(Football_Data[[#This Row],[Month]],3),LU_Months_of_Year,0))</f>
        <v>2</v>
      </c>
      <c r="I837" s="49">
        <v>0</v>
      </c>
    </row>
    <row r="838" spans="6:9" x14ac:dyDescent="0.2">
      <c r="F838" s="20" t="s">
        <v>277</v>
      </c>
      <c r="G838" s="20" t="s">
        <v>299</v>
      </c>
      <c r="H838" s="5">
        <f>INDEX(LU_Football_Month_Number,MATCH(LEFT(Football_Data[[#This Row],[Month]],3),LU_Months_of_Year,0))</f>
        <v>7</v>
      </c>
      <c r="I838" s="49">
        <v>0</v>
      </c>
    </row>
    <row r="839" spans="6:9" x14ac:dyDescent="0.2">
      <c r="F839" s="20" t="s">
        <v>277</v>
      </c>
      <c r="G839" s="20" t="s">
        <v>297</v>
      </c>
      <c r="H839" s="5">
        <f>INDEX(LU_Football_Month_Number,MATCH(LEFT(Football_Data[[#This Row],[Month]],3),LU_Months_of_Year,0))</f>
        <v>5</v>
      </c>
      <c r="I839" s="49">
        <v>1</v>
      </c>
    </row>
    <row r="840" spans="6:9" x14ac:dyDescent="0.2">
      <c r="F840" s="20" t="s">
        <v>286</v>
      </c>
      <c r="G840" s="20" t="s">
        <v>297</v>
      </c>
      <c r="H840" s="5">
        <f>INDEX(LU_Football_Month_Number,MATCH(LEFT(Football_Data[[#This Row],[Month]],3),LU_Months_of_Year,0))</f>
        <v>5</v>
      </c>
      <c r="I840" s="49">
        <v>1</v>
      </c>
    </row>
    <row r="841" spans="6:9" x14ac:dyDescent="0.2">
      <c r="F841" s="20" t="s">
        <v>281</v>
      </c>
      <c r="G841" s="20" t="s">
        <v>293</v>
      </c>
      <c r="H841" s="5">
        <f>INDEX(LU_Football_Month_Number,MATCH(LEFT(Football_Data[[#This Row],[Month]],3),LU_Months_of_Year,0))</f>
        <v>1</v>
      </c>
      <c r="I841" s="49">
        <v>3</v>
      </c>
    </row>
    <row r="842" spans="6:9" x14ac:dyDescent="0.2">
      <c r="F842" s="20" t="s">
        <v>270</v>
      </c>
      <c r="G842" s="20" t="s">
        <v>298</v>
      </c>
      <c r="H842" s="5">
        <f>INDEX(LU_Football_Month_Number,MATCH(LEFT(Football_Data[[#This Row],[Month]],3),LU_Months_of_Year,0))</f>
        <v>6</v>
      </c>
      <c r="I842" s="49">
        <v>0</v>
      </c>
    </row>
    <row r="843" spans="6:9" x14ac:dyDescent="0.2">
      <c r="F843" s="20" t="s">
        <v>282</v>
      </c>
      <c r="G843" s="20" t="s">
        <v>295</v>
      </c>
      <c r="H843" s="5">
        <f>INDEX(LU_Football_Month_Number,MATCH(LEFT(Football_Data[[#This Row],[Month]],3),LU_Months_of_Year,0))</f>
        <v>3</v>
      </c>
      <c r="I843" s="49">
        <v>1</v>
      </c>
    </row>
    <row r="844" spans="6:9" x14ac:dyDescent="0.2">
      <c r="F844" s="20" t="s">
        <v>271</v>
      </c>
      <c r="G844" s="20" t="s">
        <v>293</v>
      </c>
      <c r="H844" s="5">
        <f>INDEX(LU_Football_Month_Number,MATCH(LEFT(Football_Data[[#This Row],[Month]],3),LU_Months_of_Year,0))</f>
        <v>1</v>
      </c>
      <c r="I844" s="49">
        <v>0</v>
      </c>
    </row>
    <row r="845" spans="6:9" x14ac:dyDescent="0.2">
      <c r="F845" s="20" t="s">
        <v>273</v>
      </c>
      <c r="G845" s="20" t="s">
        <v>301</v>
      </c>
      <c r="H845" s="5">
        <f>INDEX(LU_Football_Month_Number,MATCH(LEFT(Football_Data[[#This Row],[Month]],3),LU_Months_of_Year,0))</f>
        <v>9</v>
      </c>
      <c r="I845" s="49">
        <v>3</v>
      </c>
    </row>
    <row r="846" spans="6:9" x14ac:dyDescent="0.2">
      <c r="F846" s="20" t="s">
        <v>280</v>
      </c>
      <c r="G846" s="20" t="s">
        <v>297</v>
      </c>
      <c r="H846" s="5">
        <f>INDEX(LU_Football_Month_Number,MATCH(LEFT(Football_Data[[#This Row],[Month]],3),LU_Months_of_Year,0))</f>
        <v>5</v>
      </c>
      <c r="I846" s="49">
        <v>1</v>
      </c>
    </row>
    <row r="847" spans="6:9" x14ac:dyDescent="0.2">
      <c r="F847" s="20" t="s">
        <v>284</v>
      </c>
      <c r="G847" s="20" t="s">
        <v>298</v>
      </c>
      <c r="H847" s="5">
        <f>INDEX(LU_Football_Month_Number,MATCH(LEFT(Football_Data[[#This Row],[Month]],3),LU_Months_of_Year,0))</f>
        <v>6</v>
      </c>
      <c r="I847" s="49">
        <v>3</v>
      </c>
    </row>
    <row r="848" spans="6:9" x14ac:dyDescent="0.2">
      <c r="F848" s="20" t="s">
        <v>271</v>
      </c>
      <c r="G848" s="20" t="s">
        <v>299</v>
      </c>
      <c r="H848" s="5">
        <f>INDEX(LU_Football_Month_Number,MATCH(LEFT(Football_Data[[#This Row],[Month]],3),LU_Months_of_Year,0))</f>
        <v>7</v>
      </c>
      <c r="I848" s="49">
        <v>1</v>
      </c>
    </row>
    <row r="849" spans="6:9" x14ac:dyDescent="0.2">
      <c r="F849" s="20" t="s">
        <v>291</v>
      </c>
      <c r="G849" s="20" t="s">
        <v>297</v>
      </c>
      <c r="H849" s="5">
        <f>INDEX(LU_Football_Month_Number,MATCH(LEFT(Football_Data[[#This Row],[Month]],3),LU_Months_of_Year,0))</f>
        <v>5</v>
      </c>
      <c r="I849" s="49">
        <v>1</v>
      </c>
    </row>
    <row r="850" spans="6:9" x14ac:dyDescent="0.2">
      <c r="F850" s="20" t="s">
        <v>281</v>
      </c>
      <c r="G850" s="20" t="s">
        <v>294</v>
      </c>
      <c r="H850" s="5">
        <f>INDEX(LU_Football_Month_Number,MATCH(LEFT(Football_Data[[#This Row],[Month]],3),LU_Months_of_Year,0))</f>
        <v>2</v>
      </c>
      <c r="I850" s="49">
        <v>0</v>
      </c>
    </row>
    <row r="851" spans="6:9" x14ac:dyDescent="0.2">
      <c r="F851" s="20" t="s">
        <v>279</v>
      </c>
      <c r="G851" s="20" t="s">
        <v>296</v>
      </c>
      <c r="H851" s="5">
        <f>INDEX(LU_Football_Month_Number,MATCH(LEFT(Football_Data[[#This Row],[Month]],3),LU_Months_of_Year,0))</f>
        <v>4</v>
      </c>
      <c r="I851" s="49">
        <v>3</v>
      </c>
    </row>
    <row r="852" spans="6:9" x14ac:dyDescent="0.2">
      <c r="F852" s="20" t="s">
        <v>271</v>
      </c>
      <c r="G852" s="20" t="s">
        <v>300</v>
      </c>
      <c r="H852" s="5">
        <f>INDEX(LU_Football_Month_Number,MATCH(LEFT(Football_Data[[#This Row],[Month]],3),LU_Months_of_Year,0))</f>
        <v>8</v>
      </c>
      <c r="I852" s="49">
        <v>0</v>
      </c>
    </row>
    <row r="853" spans="6:9" x14ac:dyDescent="0.2">
      <c r="F853" s="20" t="s">
        <v>286</v>
      </c>
      <c r="G853" s="20" t="s">
        <v>294</v>
      </c>
      <c r="H853" s="5">
        <f>INDEX(LU_Football_Month_Number,MATCH(LEFT(Football_Data[[#This Row],[Month]],3),LU_Months_of_Year,0))</f>
        <v>2</v>
      </c>
      <c r="I853" s="49">
        <v>3</v>
      </c>
    </row>
    <row r="854" spans="6:9" x14ac:dyDescent="0.2">
      <c r="F854" s="20" t="s">
        <v>279</v>
      </c>
      <c r="G854" s="20" t="s">
        <v>293</v>
      </c>
      <c r="H854" s="5">
        <f>INDEX(LU_Football_Month_Number,MATCH(LEFT(Football_Data[[#This Row],[Month]],3),LU_Months_of_Year,0))</f>
        <v>1</v>
      </c>
      <c r="I854" s="49">
        <v>1</v>
      </c>
    </row>
    <row r="855" spans="6:9" x14ac:dyDescent="0.2">
      <c r="F855" s="20" t="s">
        <v>277</v>
      </c>
      <c r="G855" s="20" t="s">
        <v>295</v>
      </c>
      <c r="H855" s="5">
        <f>INDEX(LU_Football_Month_Number,MATCH(LEFT(Football_Data[[#This Row],[Month]],3),LU_Months_of_Year,0))</f>
        <v>3</v>
      </c>
      <c r="I855" s="49">
        <v>1</v>
      </c>
    </row>
    <row r="856" spans="6:9" x14ac:dyDescent="0.2">
      <c r="F856" s="20" t="s">
        <v>274</v>
      </c>
      <c r="G856" s="20" t="s">
        <v>293</v>
      </c>
      <c r="H856" s="5">
        <f>INDEX(LU_Football_Month_Number,MATCH(LEFT(Football_Data[[#This Row],[Month]],3),LU_Months_of_Year,0))</f>
        <v>1</v>
      </c>
      <c r="I856" s="49">
        <v>3</v>
      </c>
    </row>
    <row r="857" spans="6:9" x14ac:dyDescent="0.2">
      <c r="F857" s="20" t="s">
        <v>281</v>
      </c>
      <c r="G857" s="20" t="s">
        <v>293</v>
      </c>
      <c r="H857" s="5">
        <f>INDEX(LU_Football_Month_Number,MATCH(LEFT(Football_Data[[#This Row],[Month]],3),LU_Months_of_Year,0))</f>
        <v>1</v>
      </c>
      <c r="I857" s="49">
        <v>0</v>
      </c>
    </row>
    <row r="858" spans="6:9" x14ac:dyDescent="0.2">
      <c r="F858" s="20" t="s">
        <v>277</v>
      </c>
      <c r="G858" s="20" t="s">
        <v>295</v>
      </c>
      <c r="H858" s="5">
        <f>INDEX(LU_Football_Month_Number,MATCH(LEFT(Football_Data[[#This Row],[Month]],3),LU_Months_of_Year,0))</f>
        <v>3</v>
      </c>
      <c r="I858" s="49">
        <v>1</v>
      </c>
    </row>
    <row r="859" spans="6:9" x14ac:dyDescent="0.2">
      <c r="F859" s="20" t="s">
        <v>270</v>
      </c>
      <c r="G859" s="20" t="s">
        <v>295</v>
      </c>
      <c r="H859" s="5">
        <f>INDEX(LU_Football_Month_Number,MATCH(LEFT(Football_Data[[#This Row],[Month]],3),LU_Months_of_Year,0))</f>
        <v>3</v>
      </c>
      <c r="I859" s="49">
        <v>0</v>
      </c>
    </row>
    <row r="860" spans="6:9" x14ac:dyDescent="0.2">
      <c r="F860" s="20" t="s">
        <v>272</v>
      </c>
      <c r="G860" s="20" t="s">
        <v>295</v>
      </c>
      <c r="H860" s="5">
        <f>INDEX(LU_Football_Month_Number,MATCH(LEFT(Football_Data[[#This Row],[Month]],3),LU_Months_of_Year,0))</f>
        <v>3</v>
      </c>
      <c r="I860" s="49">
        <v>3</v>
      </c>
    </row>
    <row r="861" spans="6:9" x14ac:dyDescent="0.2">
      <c r="F861" s="20" t="s">
        <v>275</v>
      </c>
      <c r="G861" s="20" t="s">
        <v>300</v>
      </c>
      <c r="H861" s="5">
        <f>INDEX(LU_Football_Month_Number,MATCH(LEFT(Football_Data[[#This Row],[Month]],3),LU_Months_of_Year,0))</f>
        <v>8</v>
      </c>
      <c r="I861" s="49">
        <v>3</v>
      </c>
    </row>
    <row r="862" spans="6:9" x14ac:dyDescent="0.2">
      <c r="F862" s="20" t="s">
        <v>275</v>
      </c>
      <c r="G862" s="20" t="s">
        <v>294</v>
      </c>
      <c r="H862" s="5">
        <f>INDEX(LU_Football_Month_Number,MATCH(LEFT(Football_Data[[#This Row],[Month]],3),LU_Months_of_Year,0))</f>
        <v>2</v>
      </c>
      <c r="I862" s="49">
        <v>3</v>
      </c>
    </row>
    <row r="863" spans="6:9" x14ac:dyDescent="0.2">
      <c r="F863" s="20" t="s">
        <v>270</v>
      </c>
      <c r="G863" s="20" t="s">
        <v>295</v>
      </c>
      <c r="H863" s="5">
        <f>INDEX(LU_Football_Month_Number,MATCH(LEFT(Football_Data[[#This Row],[Month]],3),LU_Months_of_Year,0))</f>
        <v>3</v>
      </c>
      <c r="I863" s="49">
        <v>0</v>
      </c>
    </row>
    <row r="864" spans="6:9" x14ac:dyDescent="0.2">
      <c r="F864" s="20" t="s">
        <v>288</v>
      </c>
      <c r="G864" s="20" t="s">
        <v>296</v>
      </c>
      <c r="H864" s="5">
        <f>INDEX(LU_Football_Month_Number,MATCH(LEFT(Football_Data[[#This Row],[Month]],3),LU_Months_of_Year,0))</f>
        <v>4</v>
      </c>
      <c r="I864" s="49">
        <v>1</v>
      </c>
    </row>
    <row r="865" spans="6:9" x14ac:dyDescent="0.2">
      <c r="F865" s="20" t="s">
        <v>289</v>
      </c>
      <c r="G865" s="20" t="s">
        <v>300</v>
      </c>
      <c r="H865" s="5">
        <f>INDEX(LU_Football_Month_Number,MATCH(LEFT(Football_Data[[#This Row],[Month]],3),LU_Months_of_Year,0))</f>
        <v>8</v>
      </c>
      <c r="I865" s="49">
        <v>3</v>
      </c>
    </row>
    <row r="866" spans="6:9" x14ac:dyDescent="0.2">
      <c r="F866" s="20" t="s">
        <v>274</v>
      </c>
      <c r="G866" s="20" t="s">
        <v>181</v>
      </c>
      <c r="H866" s="5">
        <f>INDEX(LU_Football_Month_Number,MATCH(LEFT(Football_Data[[#This Row],[Month]],3),LU_Months_of_Year,0))</f>
        <v>10</v>
      </c>
      <c r="I866" s="49">
        <v>1</v>
      </c>
    </row>
    <row r="867" spans="6:9" x14ac:dyDescent="0.2">
      <c r="F867" s="20" t="s">
        <v>282</v>
      </c>
      <c r="G867" s="20" t="s">
        <v>298</v>
      </c>
      <c r="H867" s="5">
        <f>INDEX(LU_Football_Month_Number,MATCH(LEFT(Football_Data[[#This Row],[Month]],3),LU_Months_of_Year,0))</f>
        <v>6</v>
      </c>
      <c r="I867" s="49">
        <v>3</v>
      </c>
    </row>
    <row r="868" spans="6:9" x14ac:dyDescent="0.2">
      <c r="F868" s="20" t="s">
        <v>269</v>
      </c>
      <c r="G868" s="20" t="s">
        <v>300</v>
      </c>
      <c r="H868" s="5">
        <f>INDEX(LU_Football_Month_Number,MATCH(LEFT(Football_Data[[#This Row],[Month]],3),LU_Months_of_Year,0))</f>
        <v>8</v>
      </c>
      <c r="I868" s="49">
        <v>0</v>
      </c>
    </row>
    <row r="869" spans="6:9" x14ac:dyDescent="0.2">
      <c r="F869" s="20" t="s">
        <v>282</v>
      </c>
      <c r="G869" s="20" t="s">
        <v>181</v>
      </c>
      <c r="H869" s="5">
        <f>INDEX(LU_Football_Month_Number,MATCH(LEFT(Football_Data[[#This Row],[Month]],3),LU_Months_of_Year,0))</f>
        <v>10</v>
      </c>
      <c r="I869" s="49">
        <v>0</v>
      </c>
    </row>
    <row r="870" spans="6:9" x14ac:dyDescent="0.2">
      <c r="F870" s="20" t="s">
        <v>291</v>
      </c>
      <c r="G870" s="20" t="s">
        <v>298</v>
      </c>
      <c r="H870" s="5">
        <f>INDEX(LU_Football_Month_Number,MATCH(LEFT(Football_Data[[#This Row],[Month]],3),LU_Months_of_Year,0))</f>
        <v>6</v>
      </c>
      <c r="I870" s="49">
        <v>0</v>
      </c>
    </row>
    <row r="871" spans="6:9" x14ac:dyDescent="0.2">
      <c r="F871" s="20" t="s">
        <v>291</v>
      </c>
      <c r="G871" s="20" t="s">
        <v>297</v>
      </c>
      <c r="H871" s="5">
        <f>INDEX(LU_Football_Month_Number,MATCH(LEFT(Football_Data[[#This Row],[Month]],3),LU_Months_of_Year,0))</f>
        <v>5</v>
      </c>
      <c r="I871" s="49">
        <v>0</v>
      </c>
    </row>
    <row r="872" spans="6:9" x14ac:dyDescent="0.2">
      <c r="F872" s="20" t="s">
        <v>277</v>
      </c>
      <c r="G872" s="20" t="s">
        <v>297</v>
      </c>
      <c r="H872" s="5">
        <f>INDEX(LU_Football_Month_Number,MATCH(LEFT(Football_Data[[#This Row],[Month]],3),LU_Months_of_Year,0))</f>
        <v>5</v>
      </c>
      <c r="I872" s="49">
        <v>3</v>
      </c>
    </row>
    <row r="873" spans="6:9" x14ac:dyDescent="0.2">
      <c r="F873" s="20" t="s">
        <v>284</v>
      </c>
      <c r="G873" s="20" t="s">
        <v>181</v>
      </c>
      <c r="H873" s="5">
        <f>INDEX(LU_Football_Month_Number,MATCH(LEFT(Football_Data[[#This Row],[Month]],3),LU_Months_of_Year,0))</f>
        <v>10</v>
      </c>
      <c r="I873" s="49">
        <v>1</v>
      </c>
    </row>
    <row r="874" spans="6:9" x14ac:dyDescent="0.2">
      <c r="F874" s="20" t="s">
        <v>280</v>
      </c>
      <c r="G874" s="20" t="s">
        <v>295</v>
      </c>
      <c r="H874" s="5">
        <f>INDEX(LU_Football_Month_Number,MATCH(LEFT(Football_Data[[#This Row],[Month]],3),LU_Months_of_Year,0))</f>
        <v>3</v>
      </c>
      <c r="I874" s="49">
        <v>0</v>
      </c>
    </row>
    <row r="875" spans="6:9" x14ac:dyDescent="0.2">
      <c r="F875" s="20" t="s">
        <v>271</v>
      </c>
      <c r="G875" s="20" t="s">
        <v>296</v>
      </c>
      <c r="H875" s="5">
        <f>INDEX(LU_Football_Month_Number,MATCH(LEFT(Football_Data[[#This Row],[Month]],3),LU_Months_of_Year,0))</f>
        <v>4</v>
      </c>
      <c r="I875" s="49">
        <v>0</v>
      </c>
    </row>
    <row r="876" spans="6:9" x14ac:dyDescent="0.2">
      <c r="F876" s="20" t="s">
        <v>269</v>
      </c>
      <c r="G876" s="20" t="s">
        <v>181</v>
      </c>
      <c r="H876" s="5">
        <f>INDEX(LU_Football_Month_Number,MATCH(LEFT(Football_Data[[#This Row],[Month]],3),LU_Months_of_Year,0))</f>
        <v>10</v>
      </c>
      <c r="I876" s="49">
        <v>1</v>
      </c>
    </row>
    <row r="877" spans="6:9" x14ac:dyDescent="0.2">
      <c r="F877" s="20" t="s">
        <v>270</v>
      </c>
      <c r="G877" s="20" t="s">
        <v>181</v>
      </c>
      <c r="H877" s="5">
        <f>INDEX(LU_Football_Month_Number,MATCH(LEFT(Football_Data[[#This Row],[Month]],3),LU_Months_of_Year,0))</f>
        <v>10</v>
      </c>
      <c r="I877" s="49">
        <v>1</v>
      </c>
    </row>
    <row r="878" spans="6:9" x14ac:dyDescent="0.2">
      <c r="F878" s="20" t="s">
        <v>277</v>
      </c>
      <c r="G878" s="20" t="s">
        <v>301</v>
      </c>
      <c r="H878" s="5">
        <f>INDEX(LU_Football_Month_Number,MATCH(LEFT(Football_Data[[#This Row],[Month]],3),LU_Months_of_Year,0))</f>
        <v>9</v>
      </c>
      <c r="I878" s="49">
        <v>3</v>
      </c>
    </row>
    <row r="879" spans="6:9" x14ac:dyDescent="0.2">
      <c r="F879" s="20" t="s">
        <v>281</v>
      </c>
      <c r="G879" s="20" t="s">
        <v>297</v>
      </c>
      <c r="H879" s="5">
        <f>INDEX(LU_Football_Month_Number,MATCH(LEFT(Football_Data[[#This Row],[Month]],3),LU_Months_of_Year,0))</f>
        <v>5</v>
      </c>
      <c r="I879" s="49">
        <v>1</v>
      </c>
    </row>
    <row r="880" spans="6:9" x14ac:dyDescent="0.2">
      <c r="F880" s="20" t="s">
        <v>285</v>
      </c>
      <c r="G880" s="20" t="s">
        <v>298</v>
      </c>
      <c r="H880" s="5">
        <f>INDEX(LU_Football_Month_Number,MATCH(LEFT(Football_Data[[#This Row],[Month]],3),LU_Months_of_Year,0))</f>
        <v>6</v>
      </c>
      <c r="I880" s="49">
        <v>3</v>
      </c>
    </row>
    <row r="881" spans="6:9" x14ac:dyDescent="0.2">
      <c r="F881" s="20" t="s">
        <v>272</v>
      </c>
      <c r="G881" s="20" t="s">
        <v>301</v>
      </c>
      <c r="H881" s="5">
        <f>INDEX(LU_Football_Month_Number,MATCH(LEFT(Football_Data[[#This Row],[Month]],3),LU_Months_of_Year,0))</f>
        <v>9</v>
      </c>
      <c r="I881" s="49">
        <v>0</v>
      </c>
    </row>
    <row r="882" spans="6:9" x14ac:dyDescent="0.2">
      <c r="F882" s="20" t="s">
        <v>280</v>
      </c>
      <c r="G882" s="20" t="s">
        <v>301</v>
      </c>
      <c r="H882" s="5">
        <f>INDEX(LU_Football_Month_Number,MATCH(LEFT(Football_Data[[#This Row],[Month]],3),LU_Months_of_Year,0))</f>
        <v>9</v>
      </c>
      <c r="I882" s="49">
        <v>3</v>
      </c>
    </row>
    <row r="883" spans="6:9" x14ac:dyDescent="0.2">
      <c r="F883" s="20" t="s">
        <v>281</v>
      </c>
      <c r="G883" s="20" t="s">
        <v>181</v>
      </c>
      <c r="H883" s="5">
        <f>INDEX(LU_Football_Month_Number,MATCH(LEFT(Football_Data[[#This Row],[Month]],3),LU_Months_of_Year,0))</f>
        <v>10</v>
      </c>
      <c r="I883" s="49">
        <v>3</v>
      </c>
    </row>
    <row r="884" spans="6:9" x14ac:dyDescent="0.2">
      <c r="F884" s="20" t="s">
        <v>270</v>
      </c>
      <c r="G884" s="20" t="s">
        <v>299</v>
      </c>
      <c r="H884" s="5">
        <f>INDEX(LU_Football_Month_Number,MATCH(LEFT(Football_Data[[#This Row],[Month]],3),LU_Months_of_Year,0))</f>
        <v>7</v>
      </c>
      <c r="I884" s="49">
        <v>0</v>
      </c>
    </row>
    <row r="885" spans="6:9" x14ac:dyDescent="0.2">
      <c r="F885" s="20" t="s">
        <v>284</v>
      </c>
      <c r="G885" s="20" t="s">
        <v>294</v>
      </c>
      <c r="H885" s="5">
        <f>INDEX(LU_Football_Month_Number,MATCH(LEFT(Football_Data[[#This Row],[Month]],3),LU_Months_of_Year,0))</f>
        <v>2</v>
      </c>
      <c r="I885" s="49">
        <v>3</v>
      </c>
    </row>
    <row r="886" spans="6:9" x14ac:dyDescent="0.2">
      <c r="F886" s="20" t="s">
        <v>287</v>
      </c>
      <c r="G886" s="20" t="s">
        <v>181</v>
      </c>
      <c r="H886" s="5">
        <f>INDEX(LU_Football_Month_Number,MATCH(LEFT(Football_Data[[#This Row],[Month]],3),LU_Months_of_Year,0))</f>
        <v>10</v>
      </c>
      <c r="I886" s="49">
        <v>1</v>
      </c>
    </row>
    <row r="887" spans="6:9" x14ac:dyDescent="0.2">
      <c r="F887" s="20" t="s">
        <v>288</v>
      </c>
      <c r="G887" s="20" t="s">
        <v>181</v>
      </c>
      <c r="H887" s="5">
        <f>INDEX(LU_Football_Month_Number,MATCH(LEFT(Football_Data[[#This Row],[Month]],3),LU_Months_of_Year,0))</f>
        <v>10</v>
      </c>
      <c r="I887" s="49">
        <v>1</v>
      </c>
    </row>
    <row r="888" spans="6:9" x14ac:dyDescent="0.2">
      <c r="F888" s="20" t="s">
        <v>279</v>
      </c>
      <c r="G888" s="20" t="s">
        <v>301</v>
      </c>
      <c r="H888" s="5">
        <f>INDEX(LU_Football_Month_Number,MATCH(LEFT(Football_Data[[#This Row],[Month]],3),LU_Months_of_Year,0))</f>
        <v>9</v>
      </c>
      <c r="I888" s="49">
        <v>0</v>
      </c>
    </row>
    <row r="889" spans="6:9" x14ac:dyDescent="0.2">
      <c r="F889" s="20" t="s">
        <v>291</v>
      </c>
      <c r="G889" s="20" t="s">
        <v>296</v>
      </c>
      <c r="H889" s="5">
        <f>INDEX(LU_Football_Month_Number,MATCH(LEFT(Football_Data[[#This Row],[Month]],3),LU_Months_of_Year,0))</f>
        <v>4</v>
      </c>
      <c r="I889" s="49">
        <v>1</v>
      </c>
    </row>
    <row r="890" spans="6:9" x14ac:dyDescent="0.2">
      <c r="F890" s="20" t="s">
        <v>290</v>
      </c>
      <c r="G890" s="20" t="s">
        <v>295</v>
      </c>
      <c r="H890" s="5">
        <f>INDEX(LU_Football_Month_Number,MATCH(LEFT(Football_Data[[#This Row],[Month]],3),LU_Months_of_Year,0))</f>
        <v>3</v>
      </c>
      <c r="I890" s="49">
        <v>3</v>
      </c>
    </row>
    <row r="891" spans="6:9" x14ac:dyDescent="0.2">
      <c r="F891" s="20" t="s">
        <v>292</v>
      </c>
      <c r="G891" s="20" t="s">
        <v>296</v>
      </c>
      <c r="H891" s="5">
        <f>INDEX(LU_Football_Month_Number,MATCH(LEFT(Football_Data[[#This Row],[Month]],3),LU_Months_of_Year,0))</f>
        <v>4</v>
      </c>
      <c r="I891" s="49">
        <v>3</v>
      </c>
    </row>
    <row r="892" spans="6:9" x14ac:dyDescent="0.2">
      <c r="F892" s="20" t="s">
        <v>270</v>
      </c>
      <c r="G892" s="20" t="s">
        <v>300</v>
      </c>
      <c r="H892" s="5">
        <f>INDEX(LU_Football_Month_Number,MATCH(LEFT(Football_Data[[#This Row],[Month]],3),LU_Months_of_Year,0))</f>
        <v>8</v>
      </c>
      <c r="I892" s="49">
        <v>0</v>
      </c>
    </row>
    <row r="893" spans="6:9" x14ac:dyDescent="0.2">
      <c r="F893" s="20" t="s">
        <v>271</v>
      </c>
      <c r="G893" s="20" t="s">
        <v>296</v>
      </c>
      <c r="H893" s="5">
        <f>INDEX(LU_Football_Month_Number,MATCH(LEFT(Football_Data[[#This Row],[Month]],3),LU_Months_of_Year,0))</f>
        <v>4</v>
      </c>
      <c r="I893" s="49">
        <v>0</v>
      </c>
    </row>
    <row r="894" spans="6:9" x14ac:dyDescent="0.2">
      <c r="F894" s="20" t="s">
        <v>278</v>
      </c>
      <c r="G894" s="20" t="s">
        <v>294</v>
      </c>
      <c r="H894" s="5">
        <f>INDEX(LU_Football_Month_Number,MATCH(LEFT(Football_Data[[#This Row],[Month]],3),LU_Months_of_Year,0))</f>
        <v>2</v>
      </c>
      <c r="I894" s="49">
        <v>0</v>
      </c>
    </row>
    <row r="895" spans="6:9" x14ac:dyDescent="0.2">
      <c r="F895" s="20" t="s">
        <v>282</v>
      </c>
      <c r="G895" s="20" t="s">
        <v>299</v>
      </c>
      <c r="H895" s="5">
        <f>INDEX(LU_Football_Month_Number,MATCH(LEFT(Football_Data[[#This Row],[Month]],3),LU_Months_of_Year,0))</f>
        <v>7</v>
      </c>
      <c r="I895" s="49">
        <v>0</v>
      </c>
    </row>
    <row r="896" spans="6:9" x14ac:dyDescent="0.2">
      <c r="F896" s="20" t="s">
        <v>272</v>
      </c>
      <c r="G896" s="20" t="s">
        <v>298</v>
      </c>
      <c r="H896" s="5">
        <f>INDEX(LU_Football_Month_Number,MATCH(LEFT(Football_Data[[#This Row],[Month]],3),LU_Months_of_Year,0))</f>
        <v>6</v>
      </c>
      <c r="I896" s="49">
        <v>1</v>
      </c>
    </row>
    <row r="897" spans="6:9" x14ac:dyDescent="0.2">
      <c r="F897" s="20" t="s">
        <v>288</v>
      </c>
      <c r="G897" s="20" t="s">
        <v>293</v>
      </c>
      <c r="H897" s="5">
        <f>INDEX(LU_Football_Month_Number,MATCH(LEFT(Football_Data[[#This Row],[Month]],3),LU_Months_of_Year,0))</f>
        <v>1</v>
      </c>
      <c r="I897" s="49">
        <v>1</v>
      </c>
    </row>
    <row r="898" spans="6:9" x14ac:dyDescent="0.2">
      <c r="F898" s="20" t="s">
        <v>282</v>
      </c>
      <c r="G898" s="20" t="s">
        <v>297</v>
      </c>
      <c r="H898" s="5">
        <f>INDEX(LU_Football_Month_Number,MATCH(LEFT(Football_Data[[#This Row],[Month]],3),LU_Months_of_Year,0))</f>
        <v>5</v>
      </c>
      <c r="I898" s="49">
        <v>0</v>
      </c>
    </row>
    <row r="899" spans="6:9" x14ac:dyDescent="0.2">
      <c r="F899" s="20" t="s">
        <v>269</v>
      </c>
      <c r="G899" s="20" t="s">
        <v>301</v>
      </c>
      <c r="H899" s="5">
        <f>INDEX(LU_Football_Month_Number,MATCH(LEFT(Football_Data[[#This Row],[Month]],3),LU_Months_of_Year,0))</f>
        <v>9</v>
      </c>
      <c r="I899" s="49">
        <v>0</v>
      </c>
    </row>
    <row r="900" spans="6:9" x14ac:dyDescent="0.2">
      <c r="F900" s="20" t="s">
        <v>286</v>
      </c>
      <c r="G900" s="20" t="s">
        <v>181</v>
      </c>
      <c r="H900" s="5">
        <f>INDEX(LU_Football_Month_Number,MATCH(LEFT(Football_Data[[#This Row],[Month]],3),LU_Months_of_Year,0))</f>
        <v>10</v>
      </c>
      <c r="I900" s="49">
        <v>0</v>
      </c>
    </row>
    <row r="901" spans="6:9" x14ac:dyDescent="0.2">
      <c r="F901" s="20" t="s">
        <v>272</v>
      </c>
      <c r="G901" s="20" t="s">
        <v>294</v>
      </c>
      <c r="H901" s="5">
        <f>INDEX(LU_Football_Month_Number,MATCH(LEFT(Football_Data[[#This Row],[Month]],3),LU_Months_of_Year,0))</f>
        <v>2</v>
      </c>
      <c r="I901" s="49">
        <v>1</v>
      </c>
    </row>
    <row r="902" spans="6:9" x14ac:dyDescent="0.2">
      <c r="F902" s="20" t="s">
        <v>277</v>
      </c>
      <c r="G902" s="20" t="s">
        <v>298</v>
      </c>
      <c r="H902" s="5">
        <f>INDEX(LU_Football_Month_Number,MATCH(LEFT(Football_Data[[#This Row],[Month]],3),LU_Months_of_Year,0))</f>
        <v>6</v>
      </c>
      <c r="I902" s="49">
        <v>3</v>
      </c>
    </row>
    <row r="903" spans="6:9" x14ac:dyDescent="0.2">
      <c r="F903" s="20" t="s">
        <v>287</v>
      </c>
      <c r="G903" s="20" t="s">
        <v>300</v>
      </c>
      <c r="H903" s="5">
        <f>INDEX(LU_Football_Month_Number,MATCH(LEFT(Football_Data[[#This Row],[Month]],3),LU_Months_of_Year,0))</f>
        <v>8</v>
      </c>
      <c r="I903" s="49">
        <v>1</v>
      </c>
    </row>
    <row r="904" spans="6:9" x14ac:dyDescent="0.2">
      <c r="F904" s="20" t="s">
        <v>282</v>
      </c>
      <c r="G904" s="20" t="s">
        <v>300</v>
      </c>
      <c r="H904" s="5">
        <f>INDEX(LU_Football_Month_Number,MATCH(LEFT(Football_Data[[#This Row],[Month]],3),LU_Months_of_Year,0))</f>
        <v>8</v>
      </c>
      <c r="I904" s="49">
        <v>3</v>
      </c>
    </row>
    <row r="905" spans="6:9" x14ac:dyDescent="0.2">
      <c r="F905" s="20" t="s">
        <v>282</v>
      </c>
      <c r="G905" s="20" t="s">
        <v>297</v>
      </c>
      <c r="H905" s="5">
        <f>INDEX(LU_Football_Month_Number,MATCH(LEFT(Football_Data[[#This Row],[Month]],3),LU_Months_of_Year,0))</f>
        <v>5</v>
      </c>
      <c r="I905" s="49">
        <v>1</v>
      </c>
    </row>
    <row r="906" spans="6:9" x14ac:dyDescent="0.2">
      <c r="F906" s="20" t="s">
        <v>277</v>
      </c>
      <c r="G906" s="20" t="s">
        <v>299</v>
      </c>
      <c r="H906" s="5">
        <f>INDEX(LU_Football_Month_Number,MATCH(LEFT(Football_Data[[#This Row],[Month]],3),LU_Months_of_Year,0))</f>
        <v>7</v>
      </c>
      <c r="I906" s="49">
        <v>0</v>
      </c>
    </row>
    <row r="907" spans="6:9" x14ac:dyDescent="0.2">
      <c r="F907" s="20" t="s">
        <v>276</v>
      </c>
      <c r="G907" s="20" t="s">
        <v>293</v>
      </c>
      <c r="H907" s="5">
        <f>INDEX(LU_Football_Month_Number,MATCH(LEFT(Football_Data[[#This Row],[Month]],3),LU_Months_of_Year,0))</f>
        <v>1</v>
      </c>
      <c r="I907" s="49">
        <v>3</v>
      </c>
    </row>
    <row r="908" spans="6:9" x14ac:dyDescent="0.2">
      <c r="F908" s="20" t="s">
        <v>276</v>
      </c>
      <c r="G908" s="20" t="s">
        <v>296</v>
      </c>
      <c r="H908" s="5">
        <f>INDEX(LU_Football_Month_Number,MATCH(LEFT(Football_Data[[#This Row],[Month]],3),LU_Months_of_Year,0))</f>
        <v>4</v>
      </c>
      <c r="I908" s="49">
        <v>0</v>
      </c>
    </row>
    <row r="909" spans="6:9" x14ac:dyDescent="0.2">
      <c r="F909" s="20" t="s">
        <v>269</v>
      </c>
      <c r="G909" s="20" t="s">
        <v>293</v>
      </c>
      <c r="H909" s="5">
        <f>INDEX(LU_Football_Month_Number,MATCH(LEFT(Football_Data[[#This Row],[Month]],3),LU_Months_of_Year,0))</f>
        <v>1</v>
      </c>
      <c r="I909" s="49">
        <v>3</v>
      </c>
    </row>
    <row r="910" spans="6:9" x14ac:dyDescent="0.2">
      <c r="F910" s="20" t="s">
        <v>289</v>
      </c>
      <c r="G910" s="20" t="s">
        <v>299</v>
      </c>
      <c r="H910" s="5">
        <f>INDEX(LU_Football_Month_Number,MATCH(LEFT(Football_Data[[#This Row],[Month]],3),LU_Months_of_Year,0))</f>
        <v>7</v>
      </c>
      <c r="I910" s="49">
        <v>0</v>
      </c>
    </row>
    <row r="911" spans="6:9" x14ac:dyDescent="0.2">
      <c r="F911" s="20" t="s">
        <v>279</v>
      </c>
      <c r="G911" s="20" t="s">
        <v>301</v>
      </c>
      <c r="H911" s="5">
        <f>INDEX(LU_Football_Month_Number,MATCH(LEFT(Football_Data[[#This Row],[Month]],3),LU_Months_of_Year,0))</f>
        <v>9</v>
      </c>
      <c r="I911" s="49">
        <v>1</v>
      </c>
    </row>
    <row r="912" spans="6:9" x14ac:dyDescent="0.2">
      <c r="F912" s="20" t="s">
        <v>284</v>
      </c>
      <c r="G912" s="20" t="s">
        <v>295</v>
      </c>
      <c r="H912" s="5">
        <f>INDEX(LU_Football_Month_Number,MATCH(LEFT(Football_Data[[#This Row],[Month]],3),LU_Months_of_Year,0))</f>
        <v>3</v>
      </c>
      <c r="I912" s="49">
        <v>0</v>
      </c>
    </row>
    <row r="913" spans="6:9" x14ac:dyDescent="0.2">
      <c r="F913" s="20" t="s">
        <v>288</v>
      </c>
      <c r="G913" s="20" t="s">
        <v>299</v>
      </c>
      <c r="H913" s="5">
        <f>INDEX(LU_Football_Month_Number,MATCH(LEFT(Football_Data[[#This Row],[Month]],3),LU_Months_of_Year,0))</f>
        <v>7</v>
      </c>
      <c r="I913" s="49">
        <v>0</v>
      </c>
    </row>
    <row r="914" spans="6:9" x14ac:dyDescent="0.2">
      <c r="F914" s="20" t="s">
        <v>280</v>
      </c>
      <c r="G914" s="20" t="s">
        <v>181</v>
      </c>
      <c r="H914" s="5">
        <f>INDEX(LU_Football_Month_Number,MATCH(LEFT(Football_Data[[#This Row],[Month]],3),LU_Months_of_Year,0))</f>
        <v>10</v>
      </c>
      <c r="I914" s="49">
        <v>0</v>
      </c>
    </row>
    <row r="915" spans="6:9" x14ac:dyDescent="0.2">
      <c r="F915" s="20" t="s">
        <v>292</v>
      </c>
      <c r="G915" s="20" t="s">
        <v>298</v>
      </c>
      <c r="H915" s="5">
        <f>INDEX(LU_Football_Month_Number,MATCH(LEFT(Football_Data[[#This Row],[Month]],3),LU_Months_of_Year,0))</f>
        <v>6</v>
      </c>
      <c r="I915" s="49">
        <v>0</v>
      </c>
    </row>
    <row r="916" spans="6:9" x14ac:dyDescent="0.2">
      <c r="F916" s="20" t="s">
        <v>272</v>
      </c>
      <c r="G916" s="20" t="s">
        <v>295</v>
      </c>
      <c r="H916" s="5">
        <f>INDEX(LU_Football_Month_Number,MATCH(LEFT(Football_Data[[#This Row],[Month]],3),LU_Months_of_Year,0))</f>
        <v>3</v>
      </c>
      <c r="I916" s="49">
        <v>0</v>
      </c>
    </row>
    <row r="917" spans="6:9" x14ac:dyDescent="0.2">
      <c r="F917" s="20" t="s">
        <v>269</v>
      </c>
      <c r="G917" s="20" t="s">
        <v>293</v>
      </c>
      <c r="H917" s="5">
        <f>INDEX(LU_Football_Month_Number,MATCH(LEFT(Football_Data[[#This Row],[Month]],3),LU_Months_of_Year,0))</f>
        <v>1</v>
      </c>
      <c r="I917" s="49">
        <v>3</v>
      </c>
    </row>
    <row r="918" spans="6:9" x14ac:dyDescent="0.2">
      <c r="F918" s="20" t="s">
        <v>284</v>
      </c>
      <c r="G918" s="20" t="s">
        <v>296</v>
      </c>
      <c r="H918" s="5">
        <f>INDEX(LU_Football_Month_Number,MATCH(LEFT(Football_Data[[#This Row],[Month]],3),LU_Months_of_Year,0))</f>
        <v>4</v>
      </c>
      <c r="I918" s="49">
        <v>3</v>
      </c>
    </row>
    <row r="919" spans="6:9" x14ac:dyDescent="0.2">
      <c r="F919" s="20" t="s">
        <v>282</v>
      </c>
      <c r="G919" s="20" t="s">
        <v>293</v>
      </c>
      <c r="H919" s="5">
        <f>INDEX(LU_Football_Month_Number,MATCH(LEFT(Football_Data[[#This Row],[Month]],3),LU_Months_of_Year,0))</f>
        <v>1</v>
      </c>
      <c r="I919" s="49">
        <v>1</v>
      </c>
    </row>
    <row r="920" spans="6:9" x14ac:dyDescent="0.2">
      <c r="F920" s="20" t="s">
        <v>274</v>
      </c>
      <c r="G920" s="20" t="s">
        <v>181</v>
      </c>
      <c r="H920" s="5">
        <f>INDEX(LU_Football_Month_Number,MATCH(LEFT(Football_Data[[#This Row],[Month]],3),LU_Months_of_Year,0))</f>
        <v>10</v>
      </c>
      <c r="I920" s="49">
        <v>1</v>
      </c>
    </row>
    <row r="921" spans="6:9" x14ac:dyDescent="0.2">
      <c r="F921" s="20" t="s">
        <v>287</v>
      </c>
      <c r="G921" s="20" t="s">
        <v>298</v>
      </c>
      <c r="H921" s="5">
        <f>INDEX(LU_Football_Month_Number,MATCH(LEFT(Football_Data[[#This Row],[Month]],3),LU_Months_of_Year,0))</f>
        <v>6</v>
      </c>
      <c r="I921" s="49">
        <v>0</v>
      </c>
    </row>
    <row r="922" spans="6:9" x14ac:dyDescent="0.2">
      <c r="F922" s="20" t="s">
        <v>285</v>
      </c>
      <c r="G922" s="20" t="s">
        <v>181</v>
      </c>
      <c r="H922" s="5">
        <f>INDEX(LU_Football_Month_Number,MATCH(LEFT(Football_Data[[#This Row],[Month]],3),LU_Months_of_Year,0))</f>
        <v>10</v>
      </c>
      <c r="I922" s="49">
        <v>0</v>
      </c>
    </row>
    <row r="923" spans="6:9" x14ac:dyDescent="0.2">
      <c r="F923" s="20" t="s">
        <v>276</v>
      </c>
      <c r="G923" s="20" t="s">
        <v>296</v>
      </c>
      <c r="H923" s="5">
        <f>INDEX(LU_Football_Month_Number,MATCH(LEFT(Football_Data[[#This Row],[Month]],3),LU_Months_of_Year,0))</f>
        <v>4</v>
      </c>
      <c r="I923" s="49">
        <v>1</v>
      </c>
    </row>
    <row r="924" spans="6:9" x14ac:dyDescent="0.2">
      <c r="F924" s="20" t="s">
        <v>279</v>
      </c>
      <c r="G924" s="20" t="s">
        <v>299</v>
      </c>
      <c r="H924" s="5">
        <f>INDEX(LU_Football_Month_Number,MATCH(LEFT(Football_Data[[#This Row],[Month]],3),LU_Months_of_Year,0))</f>
        <v>7</v>
      </c>
      <c r="I924" s="49">
        <v>1</v>
      </c>
    </row>
    <row r="925" spans="6:9" x14ac:dyDescent="0.2">
      <c r="F925" s="20" t="s">
        <v>278</v>
      </c>
      <c r="G925" s="20" t="s">
        <v>301</v>
      </c>
      <c r="H925" s="5">
        <f>INDEX(LU_Football_Month_Number,MATCH(LEFT(Football_Data[[#This Row],[Month]],3),LU_Months_of_Year,0))</f>
        <v>9</v>
      </c>
      <c r="I925" s="49">
        <v>3</v>
      </c>
    </row>
    <row r="926" spans="6:9" x14ac:dyDescent="0.2">
      <c r="F926" s="20" t="s">
        <v>270</v>
      </c>
      <c r="G926" s="20" t="s">
        <v>297</v>
      </c>
      <c r="H926" s="5">
        <f>INDEX(LU_Football_Month_Number,MATCH(LEFT(Football_Data[[#This Row],[Month]],3),LU_Months_of_Year,0))</f>
        <v>5</v>
      </c>
      <c r="I926" s="49">
        <v>3</v>
      </c>
    </row>
    <row r="927" spans="6:9" x14ac:dyDescent="0.2">
      <c r="F927" s="20" t="s">
        <v>283</v>
      </c>
      <c r="G927" s="20" t="s">
        <v>181</v>
      </c>
      <c r="H927" s="5">
        <f>INDEX(LU_Football_Month_Number,MATCH(LEFT(Football_Data[[#This Row],[Month]],3),LU_Months_of_Year,0))</f>
        <v>10</v>
      </c>
      <c r="I927" s="49">
        <v>0</v>
      </c>
    </row>
    <row r="928" spans="6:9" x14ac:dyDescent="0.2">
      <c r="F928" s="20" t="s">
        <v>272</v>
      </c>
      <c r="G928" s="20" t="s">
        <v>294</v>
      </c>
      <c r="H928" s="5">
        <f>INDEX(LU_Football_Month_Number,MATCH(LEFT(Football_Data[[#This Row],[Month]],3),LU_Months_of_Year,0))</f>
        <v>2</v>
      </c>
      <c r="I928" s="49">
        <v>1</v>
      </c>
    </row>
    <row r="929" spans="6:9" x14ac:dyDescent="0.2">
      <c r="F929" s="20" t="s">
        <v>278</v>
      </c>
      <c r="G929" s="20" t="s">
        <v>296</v>
      </c>
      <c r="H929" s="5">
        <f>INDEX(LU_Football_Month_Number,MATCH(LEFT(Football_Data[[#This Row],[Month]],3),LU_Months_of_Year,0))</f>
        <v>4</v>
      </c>
      <c r="I929" s="49">
        <v>1</v>
      </c>
    </row>
    <row r="930" spans="6:9" x14ac:dyDescent="0.2">
      <c r="F930" s="20" t="s">
        <v>292</v>
      </c>
      <c r="G930" s="20" t="s">
        <v>301</v>
      </c>
      <c r="H930" s="5">
        <f>INDEX(LU_Football_Month_Number,MATCH(LEFT(Football_Data[[#This Row],[Month]],3),LU_Months_of_Year,0))</f>
        <v>9</v>
      </c>
      <c r="I930" s="49">
        <v>0</v>
      </c>
    </row>
    <row r="931" spans="6:9" x14ac:dyDescent="0.2">
      <c r="F931" s="20" t="s">
        <v>277</v>
      </c>
      <c r="G931" s="20" t="s">
        <v>181</v>
      </c>
      <c r="H931" s="5">
        <f>INDEX(LU_Football_Month_Number,MATCH(LEFT(Football_Data[[#This Row],[Month]],3),LU_Months_of_Year,0))</f>
        <v>10</v>
      </c>
      <c r="I931" s="49">
        <v>1</v>
      </c>
    </row>
    <row r="932" spans="6:9" x14ac:dyDescent="0.2">
      <c r="F932" s="20" t="s">
        <v>274</v>
      </c>
      <c r="G932" s="20" t="s">
        <v>296</v>
      </c>
      <c r="H932" s="5">
        <f>INDEX(LU_Football_Month_Number,MATCH(LEFT(Football_Data[[#This Row],[Month]],3),LU_Months_of_Year,0))</f>
        <v>4</v>
      </c>
      <c r="I932" s="49">
        <v>3</v>
      </c>
    </row>
    <row r="933" spans="6:9" x14ac:dyDescent="0.2">
      <c r="F933" s="20" t="s">
        <v>290</v>
      </c>
      <c r="G933" s="20" t="s">
        <v>294</v>
      </c>
      <c r="H933" s="5">
        <f>INDEX(LU_Football_Month_Number,MATCH(LEFT(Football_Data[[#This Row],[Month]],3),LU_Months_of_Year,0))</f>
        <v>2</v>
      </c>
      <c r="I933" s="49">
        <v>1</v>
      </c>
    </row>
    <row r="934" spans="6:9" x14ac:dyDescent="0.2">
      <c r="F934" s="20" t="s">
        <v>269</v>
      </c>
      <c r="G934" s="20" t="s">
        <v>296</v>
      </c>
      <c r="H934" s="5">
        <f>INDEX(LU_Football_Month_Number,MATCH(LEFT(Football_Data[[#This Row],[Month]],3),LU_Months_of_Year,0))</f>
        <v>4</v>
      </c>
      <c r="I934" s="49">
        <v>3</v>
      </c>
    </row>
    <row r="935" spans="6:9" x14ac:dyDescent="0.2">
      <c r="F935" s="20" t="s">
        <v>283</v>
      </c>
      <c r="G935" s="20" t="s">
        <v>300</v>
      </c>
      <c r="H935" s="5">
        <f>INDEX(LU_Football_Month_Number,MATCH(LEFT(Football_Data[[#This Row],[Month]],3),LU_Months_of_Year,0))</f>
        <v>8</v>
      </c>
      <c r="I935" s="49">
        <v>0</v>
      </c>
    </row>
    <row r="936" spans="6:9" x14ac:dyDescent="0.2">
      <c r="F936" s="20" t="s">
        <v>282</v>
      </c>
      <c r="G936" s="20" t="s">
        <v>181</v>
      </c>
      <c r="H936" s="5">
        <f>INDEX(LU_Football_Month_Number,MATCH(LEFT(Football_Data[[#This Row],[Month]],3),LU_Months_of_Year,0))</f>
        <v>10</v>
      </c>
      <c r="I936" s="49">
        <v>1</v>
      </c>
    </row>
    <row r="937" spans="6:9" x14ac:dyDescent="0.2">
      <c r="F937" s="20" t="s">
        <v>270</v>
      </c>
      <c r="G937" s="20" t="s">
        <v>297</v>
      </c>
      <c r="H937" s="5">
        <f>INDEX(LU_Football_Month_Number,MATCH(LEFT(Football_Data[[#This Row],[Month]],3),LU_Months_of_Year,0))</f>
        <v>5</v>
      </c>
      <c r="I937" s="49">
        <v>3</v>
      </c>
    </row>
    <row r="938" spans="6:9" x14ac:dyDescent="0.2">
      <c r="F938" s="20" t="s">
        <v>282</v>
      </c>
      <c r="G938" s="20" t="s">
        <v>298</v>
      </c>
      <c r="H938" s="5">
        <f>INDEX(LU_Football_Month_Number,MATCH(LEFT(Football_Data[[#This Row],[Month]],3),LU_Months_of_Year,0))</f>
        <v>6</v>
      </c>
      <c r="I938" s="49">
        <v>1</v>
      </c>
    </row>
    <row r="939" spans="6:9" x14ac:dyDescent="0.2">
      <c r="F939" s="20" t="s">
        <v>279</v>
      </c>
      <c r="G939" s="20" t="s">
        <v>293</v>
      </c>
      <c r="H939" s="5">
        <f>INDEX(LU_Football_Month_Number,MATCH(LEFT(Football_Data[[#This Row],[Month]],3),LU_Months_of_Year,0))</f>
        <v>1</v>
      </c>
      <c r="I939" s="49">
        <v>0</v>
      </c>
    </row>
    <row r="940" spans="6:9" x14ac:dyDescent="0.2">
      <c r="F940" s="20" t="s">
        <v>288</v>
      </c>
      <c r="G940" s="20" t="s">
        <v>296</v>
      </c>
      <c r="H940" s="5">
        <f>INDEX(LU_Football_Month_Number,MATCH(LEFT(Football_Data[[#This Row],[Month]],3),LU_Months_of_Year,0))</f>
        <v>4</v>
      </c>
      <c r="I940" s="49">
        <v>0</v>
      </c>
    </row>
    <row r="941" spans="6:9" x14ac:dyDescent="0.2">
      <c r="F941" s="20" t="s">
        <v>274</v>
      </c>
      <c r="G941" s="20" t="s">
        <v>293</v>
      </c>
      <c r="H941" s="5">
        <f>INDEX(LU_Football_Month_Number,MATCH(LEFT(Football_Data[[#This Row],[Month]],3),LU_Months_of_Year,0))</f>
        <v>1</v>
      </c>
      <c r="I941" s="49">
        <v>3</v>
      </c>
    </row>
    <row r="942" spans="6:9" x14ac:dyDescent="0.2">
      <c r="F942" s="20" t="s">
        <v>277</v>
      </c>
      <c r="G942" s="20" t="s">
        <v>298</v>
      </c>
      <c r="H942" s="5">
        <f>INDEX(LU_Football_Month_Number,MATCH(LEFT(Football_Data[[#This Row],[Month]],3),LU_Months_of_Year,0))</f>
        <v>6</v>
      </c>
      <c r="I942" s="49">
        <v>1</v>
      </c>
    </row>
    <row r="943" spans="6:9" x14ac:dyDescent="0.2">
      <c r="F943" s="20" t="s">
        <v>280</v>
      </c>
      <c r="G943" s="20" t="s">
        <v>181</v>
      </c>
      <c r="H943" s="5">
        <f>INDEX(LU_Football_Month_Number,MATCH(LEFT(Football_Data[[#This Row],[Month]],3),LU_Months_of_Year,0))</f>
        <v>10</v>
      </c>
      <c r="I943" s="49">
        <v>1</v>
      </c>
    </row>
    <row r="944" spans="6:9" x14ac:dyDescent="0.2">
      <c r="F944" s="20" t="s">
        <v>284</v>
      </c>
      <c r="G944" s="20" t="s">
        <v>298</v>
      </c>
      <c r="H944" s="5">
        <f>INDEX(LU_Football_Month_Number,MATCH(LEFT(Football_Data[[#This Row],[Month]],3),LU_Months_of_Year,0))</f>
        <v>6</v>
      </c>
      <c r="I944" s="49">
        <v>1</v>
      </c>
    </row>
    <row r="945" spans="6:9" x14ac:dyDescent="0.2">
      <c r="F945" s="20" t="s">
        <v>277</v>
      </c>
      <c r="G945" s="20" t="s">
        <v>293</v>
      </c>
      <c r="H945" s="5">
        <f>INDEX(LU_Football_Month_Number,MATCH(LEFT(Football_Data[[#This Row],[Month]],3),LU_Months_of_Year,0))</f>
        <v>1</v>
      </c>
      <c r="I945" s="49">
        <v>1</v>
      </c>
    </row>
    <row r="946" spans="6:9" x14ac:dyDescent="0.2">
      <c r="F946" s="20" t="s">
        <v>272</v>
      </c>
      <c r="G946" s="20" t="s">
        <v>294</v>
      </c>
      <c r="H946" s="5">
        <f>INDEX(LU_Football_Month_Number,MATCH(LEFT(Football_Data[[#This Row],[Month]],3),LU_Months_of_Year,0))</f>
        <v>2</v>
      </c>
      <c r="I946" s="49">
        <v>3</v>
      </c>
    </row>
    <row r="947" spans="6:9" x14ac:dyDescent="0.2">
      <c r="F947" s="20" t="s">
        <v>272</v>
      </c>
      <c r="G947" s="20" t="s">
        <v>299</v>
      </c>
      <c r="H947" s="5">
        <f>INDEX(LU_Football_Month_Number,MATCH(LEFT(Football_Data[[#This Row],[Month]],3),LU_Months_of_Year,0))</f>
        <v>7</v>
      </c>
      <c r="I947" s="49">
        <v>1</v>
      </c>
    </row>
    <row r="948" spans="6:9" x14ac:dyDescent="0.2">
      <c r="F948" s="20" t="s">
        <v>289</v>
      </c>
      <c r="G948" s="20" t="s">
        <v>296</v>
      </c>
      <c r="H948" s="5">
        <f>INDEX(LU_Football_Month_Number,MATCH(LEFT(Football_Data[[#This Row],[Month]],3),LU_Months_of_Year,0))</f>
        <v>4</v>
      </c>
      <c r="I948" s="49">
        <v>0</v>
      </c>
    </row>
    <row r="949" spans="6:9" x14ac:dyDescent="0.2">
      <c r="F949" s="20" t="s">
        <v>290</v>
      </c>
      <c r="G949" s="20" t="s">
        <v>300</v>
      </c>
      <c r="H949" s="5">
        <f>INDEX(LU_Football_Month_Number,MATCH(LEFT(Football_Data[[#This Row],[Month]],3),LU_Months_of_Year,0))</f>
        <v>8</v>
      </c>
      <c r="I949" s="49">
        <v>0</v>
      </c>
    </row>
    <row r="950" spans="6:9" x14ac:dyDescent="0.2">
      <c r="F950" s="20" t="s">
        <v>288</v>
      </c>
      <c r="G950" s="20" t="s">
        <v>298</v>
      </c>
      <c r="H950" s="5">
        <f>INDEX(LU_Football_Month_Number,MATCH(LEFT(Football_Data[[#This Row],[Month]],3),LU_Months_of_Year,0))</f>
        <v>6</v>
      </c>
      <c r="I950" s="49">
        <v>0</v>
      </c>
    </row>
    <row r="951" spans="6:9" x14ac:dyDescent="0.2">
      <c r="F951" s="20" t="s">
        <v>274</v>
      </c>
      <c r="G951" s="20" t="s">
        <v>295</v>
      </c>
      <c r="H951" s="5">
        <f>INDEX(LU_Football_Month_Number,MATCH(LEFT(Football_Data[[#This Row],[Month]],3),LU_Months_of_Year,0))</f>
        <v>3</v>
      </c>
      <c r="I951" s="49">
        <v>1</v>
      </c>
    </row>
    <row r="952" spans="6:9" x14ac:dyDescent="0.2">
      <c r="F952" s="20" t="s">
        <v>277</v>
      </c>
      <c r="G952" s="20" t="s">
        <v>294</v>
      </c>
      <c r="H952" s="5">
        <f>INDEX(LU_Football_Month_Number,MATCH(LEFT(Football_Data[[#This Row],[Month]],3),LU_Months_of_Year,0))</f>
        <v>2</v>
      </c>
      <c r="I952" s="49">
        <v>1</v>
      </c>
    </row>
    <row r="953" spans="6:9" x14ac:dyDescent="0.2">
      <c r="F953" s="20" t="s">
        <v>277</v>
      </c>
      <c r="G953" s="20" t="s">
        <v>296</v>
      </c>
      <c r="H953" s="5">
        <f>INDEX(LU_Football_Month_Number,MATCH(LEFT(Football_Data[[#This Row],[Month]],3),LU_Months_of_Year,0))</f>
        <v>4</v>
      </c>
      <c r="I953" s="49">
        <v>1</v>
      </c>
    </row>
    <row r="954" spans="6:9" x14ac:dyDescent="0.2">
      <c r="F954" s="20" t="s">
        <v>281</v>
      </c>
      <c r="G954" s="20" t="s">
        <v>293</v>
      </c>
      <c r="H954" s="5">
        <f>INDEX(LU_Football_Month_Number,MATCH(LEFT(Football_Data[[#This Row],[Month]],3),LU_Months_of_Year,0))</f>
        <v>1</v>
      </c>
      <c r="I954" s="49">
        <v>1</v>
      </c>
    </row>
    <row r="955" spans="6:9" x14ac:dyDescent="0.2">
      <c r="F955" s="20" t="s">
        <v>281</v>
      </c>
      <c r="G955" s="20" t="s">
        <v>299</v>
      </c>
      <c r="H955" s="5">
        <f>INDEX(LU_Football_Month_Number,MATCH(LEFT(Football_Data[[#This Row],[Month]],3),LU_Months_of_Year,0))</f>
        <v>7</v>
      </c>
      <c r="I955" s="49">
        <v>3</v>
      </c>
    </row>
    <row r="956" spans="6:9" x14ac:dyDescent="0.2">
      <c r="F956" s="20" t="s">
        <v>270</v>
      </c>
      <c r="G956" s="20" t="s">
        <v>293</v>
      </c>
      <c r="H956" s="5">
        <f>INDEX(LU_Football_Month_Number,MATCH(LEFT(Football_Data[[#This Row],[Month]],3),LU_Months_of_Year,0))</f>
        <v>1</v>
      </c>
      <c r="I956" s="49">
        <v>0</v>
      </c>
    </row>
    <row r="957" spans="6:9" x14ac:dyDescent="0.2">
      <c r="F957" s="20" t="s">
        <v>286</v>
      </c>
      <c r="G957" s="20" t="s">
        <v>296</v>
      </c>
      <c r="H957" s="5">
        <f>INDEX(LU_Football_Month_Number,MATCH(LEFT(Football_Data[[#This Row],[Month]],3),LU_Months_of_Year,0))</f>
        <v>4</v>
      </c>
      <c r="I957" s="49">
        <v>3</v>
      </c>
    </row>
    <row r="958" spans="6:9" x14ac:dyDescent="0.2">
      <c r="F958" s="20" t="s">
        <v>280</v>
      </c>
      <c r="G958" s="20" t="s">
        <v>293</v>
      </c>
      <c r="H958" s="5">
        <f>INDEX(LU_Football_Month_Number,MATCH(LEFT(Football_Data[[#This Row],[Month]],3),LU_Months_of_Year,0))</f>
        <v>1</v>
      </c>
      <c r="I958" s="49">
        <v>3</v>
      </c>
    </row>
    <row r="959" spans="6:9" x14ac:dyDescent="0.2">
      <c r="F959" s="20" t="s">
        <v>291</v>
      </c>
      <c r="G959" s="20" t="s">
        <v>298</v>
      </c>
      <c r="H959" s="5">
        <f>INDEX(LU_Football_Month_Number,MATCH(LEFT(Football_Data[[#This Row],[Month]],3),LU_Months_of_Year,0))</f>
        <v>6</v>
      </c>
      <c r="I959" s="49">
        <v>3</v>
      </c>
    </row>
    <row r="960" spans="6:9" x14ac:dyDescent="0.2">
      <c r="F960" s="20" t="s">
        <v>283</v>
      </c>
      <c r="G960" s="20" t="s">
        <v>297</v>
      </c>
      <c r="H960" s="5">
        <f>INDEX(LU_Football_Month_Number,MATCH(LEFT(Football_Data[[#This Row],[Month]],3),LU_Months_of_Year,0))</f>
        <v>5</v>
      </c>
      <c r="I960" s="49">
        <v>1</v>
      </c>
    </row>
    <row r="961" spans="6:9" x14ac:dyDescent="0.2">
      <c r="F961" s="20" t="s">
        <v>276</v>
      </c>
      <c r="G961" s="20" t="s">
        <v>297</v>
      </c>
      <c r="H961" s="5">
        <f>INDEX(LU_Football_Month_Number,MATCH(LEFT(Football_Data[[#This Row],[Month]],3),LU_Months_of_Year,0))</f>
        <v>5</v>
      </c>
      <c r="I961" s="49">
        <v>0</v>
      </c>
    </row>
    <row r="962" spans="6:9" x14ac:dyDescent="0.2">
      <c r="F962" s="20" t="s">
        <v>292</v>
      </c>
      <c r="G962" s="20" t="s">
        <v>181</v>
      </c>
      <c r="H962" s="5">
        <f>INDEX(LU_Football_Month_Number,MATCH(LEFT(Football_Data[[#This Row],[Month]],3),LU_Months_of_Year,0))</f>
        <v>10</v>
      </c>
      <c r="I962" s="49">
        <v>0</v>
      </c>
    </row>
    <row r="963" spans="6:9" x14ac:dyDescent="0.2">
      <c r="F963" s="20" t="s">
        <v>274</v>
      </c>
      <c r="G963" s="20" t="s">
        <v>300</v>
      </c>
      <c r="H963" s="5">
        <f>INDEX(LU_Football_Month_Number,MATCH(LEFT(Football_Data[[#This Row],[Month]],3),LU_Months_of_Year,0))</f>
        <v>8</v>
      </c>
      <c r="I963" s="49">
        <v>0</v>
      </c>
    </row>
    <row r="964" spans="6:9" x14ac:dyDescent="0.2">
      <c r="F964" s="20" t="s">
        <v>284</v>
      </c>
      <c r="G964" s="20" t="s">
        <v>297</v>
      </c>
      <c r="H964" s="5">
        <f>INDEX(LU_Football_Month_Number,MATCH(LEFT(Football_Data[[#This Row],[Month]],3),LU_Months_of_Year,0))</f>
        <v>5</v>
      </c>
      <c r="I964" s="49">
        <v>3</v>
      </c>
    </row>
    <row r="965" spans="6:9" x14ac:dyDescent="0.2">
      <c r="F965" s="20" t="s">
        <v>272</v>
      </c>
      <c r="G965" s="20" t="s">
        <v>299</v>
      </c>
      <c r="H965" s="5">
        <f>INDEX(LU_Football_Month_Number,MATCH(LEFT(Football_Data[[#This Row],[Month]],3),LU_Months_of_Year,0))</f>
        <v>7</v>
      </c>
      <c r="I965" s="49">
        <v>3</v>
      </c>
    </row>
    <row r="966" spans="6:9" x14ac:dyDescent="0.2">
      <c r="F966" s="20" t="s">
        <v>276</v>
      </c>
      <c r="G966" s="20" t="s">
        <v>181</v>
      </c>
      <c r="H966" s="5">
        <f>INDEX(LU_Football_Month_Number,MATCH(LEFT(Football_Data[[#This Row],[Month]],3),LU_Months_of_Year,0))</f>
        <v>10</v>
      </c>
      <c r="I966" s="49">
        <v>1</v>
      </c>
    </row>
    <row r="967" spans="6:9" x14ac:dyDescent="0.2">
      <c r="F967" s="20" t="s">
        <v>271</v>
      </c>
      <c r="G967" s="20" t="s">
        <v>295</v>
      </c>
      <c r="H967" s="5">
        <f>INDEX(LU_Football_Month_Number,MATCH(LEFT(Football_Data[[#This Row],[Month]],3),LU_Months_of_Year,0))</f>
        <v>3</v>
      </c>
      <c r="I967" s="49">
        <v>1</v>
      </c>
    </row>
    <row r="968" spans="6:9" x14ac:dyDescent="0.2">
      <c r="F968" s="20" t="s">
        <v>277</v>
      </c>
      <c r="G968" s="20" t="s">
        <v>297</v>
      </c>
      <c r="H968" s="5">
        <f>INDEX(LU_Football_Month_Number,MATCH(LEFT(Football_Data[[#This Row],[Month]],3),LU_Months_of_Year,0))</f>
        <v>5</v>
      </c>
      <c r="I968" s="49">
        <v>0</v>
      </c>
    </row>
    <row r="969" spans="6:9" x14ac:dyDescent="0.2">
      <c r="F969" s="20" t="s">
        <v>286</v>
      </c>
      <c r="G969" s="20" t="s">
        <v>300</v>
      </c>
      <c r="H969" s="5">
        <f>INDEX(LU_Football_Month_Number,MATCH(LEFT(Football_Data[[#This Row],[Month]],3),LU_Months_of_Year,0))</f>
        <v>8</v>
      </c>
      <c r="I969" s="49">
        <v>1</v>
      </c>
    </row>
    <row r="970" spans="6:9" x14ac:dyDescent="0.2">
      <c r="F970" s="20" t="s">
        <v>280</v>
      </c>
      <c r="G970" s="20" t="s">
        <v>300</v>
      </c>
      <c r="H970" s="5">
        <f>INDEX(LU_Football_Month_Number,MATCH(LEFT(Football_Data[[#This Row],[Month]],3),LU_Months_of_Year,0))</f>
        <v>8</v>
      </c>
      <c r="I970" s="49">
        <v>1</v>
      </c>
    </row>
    <row r="971" spans="6:9" x14ac:dyDescent="0.2">
      <c r="F971" s="20" t="s">
        <v>284</v>
      </c>
      <c r="G971" s="20" t="s">
        <v>299</v>
      </c>
      <c r="H971" s="5">
        <f>INDEX(LU_Football_Month_Number,MATCH(LEFT(Football_Data[[#This Row],[Month]],3),LU_Months_of_Year,0))</f>
        <v>7</v>
      </c>
      <c r="I971" s="49">
        <v>3</v>
      </c>
    </row>
    <row r="972" spans="6:9" x14ac:dyDescent="0.2">
      <c r="F972" s="20" t="s">
        <v>287</v>
      </c>
      <c r="G972" s="20" t="s">
        <v>296</v>
      </c>
      <c r="H972" s="5">
        <f>INDEX(LU_Football_Month_Number,MATCH(LEFT(Football_Data[[#This Row],[Month]],3),LU_Months_of_Year,0))</f>
        <v>4</v>
      </c>
      <c r="I972" s="49">
        <v>0</v>
      </c>
    </row>
    <row r="973" spans="6:9" x14ac:dyDescent="0.2">
      <c r="F973" s="20" t="s">
        <v>291</v>
      </c>
      <c r="G973" s="20" t="s">
        <v>298</v>
      </c>
      <c r="H973" s="5">
        <f>INDEX(LU_Football_Month_Number,MATCH(LEFT(Football_Data[[#This Row],[Month]],3),LU_Months_of_Year,0))</f>
        <v>6</v>
      </c>
      <c r="I973" s="49">
        <v>3</v>
      </c>
    </row>
    <row r="974" spans="6:9" x14ac:dyDescent="0.2">
      <c r="F974" s="20" t="s">
        <v>272</v>
      </c>
      <c r="G974" s="20" t="s">
        <v>297</v>
      </c>
      <c r="H974" s="5">
        <f>INDEX(LU_Football_Month_Number,MATCH(LEFT(Football_Data[[#This Row],[Month]],3),LU_Months_of_Year,0))</f>
        <v>5</v>
      </c>
      <c r="I974" s="49">
        <v>0</v>
      </c>
    </row>
    <row r="975" spans="6:9" x14ac:dyDescent="0.2">
      <c r="F975" s="20" t="s">
        <v>275</v>
      </c>
      <c r="G975" s="20" t="s">
        <v>181</v>
      </c>
      <c r="H975" s="5">
        <f>INDEX(LU_Football_Month_Number,MATCH(LEFT(Football_Data[[#This Row],[Month]],3),LU_Months_of_Year,0))</f>
        <v>10</v>
      </c>
      <c r="I975" s="49">
        <v>3</v>
      </c>
    </row>
    <row r="976" spans="6:9" x14ac:dyDescent="0.2">
      <c r="F976" s="20" t="s">
        <v>271</v>
      </c>
      <c r="G976" s="20" t="s">
        <v>293</v>
      </c>
      <c r="H976" s="5">
        <f>INDEX(LU_Football_Month_Number,MATCH(LEFT(Football_Data[[#This Row],[Month]],3),LU_Months_of_Year,0))</f>
        <v>1</v>
      </c>
      <c r="I976" s="49">
        <v>0</v>
      </c>
    </row>
    <row r="977" spans="6:9" x14ac:dyDescent="0.2">
      <c r="F977" s="20" t="s">
        <v>277</v>
      </c>
      <c r="G977" s="20" t="s">
        <v>297</v>
      </c>
      <c r="H977" s="5">
        <f>INDEX(LU_Football_Month_Number,MATCH(LEFT(Football_Data[[#This Row],[Month]],3),LU_Months_of_Year,0))</f>
        <v>5</v>
      </c>
      <c r="I977" s="49">
        <v>1</v>
      </c>
    </row>
    <row r="978" spans="6:9" x14ac:dyDescent="0.2">
      <c r="F978" s="20" t="s">
        <v>287</v>
      </c>
      <c r="G978" s="20" t="s">
        <v>181</v>
      </c>
      <c r="H978" s="5">
        <f>INDEX(LU_Football_Month_Number,MATCH(LEFT(Football_Data[[#This Row],[Month]],3),LU_Months_of_Year,0))</f>
        <v>10</v>
      </c>
      <c r="I978" s="49">
        <v>0</v>
      </c>
    </row>
    <row r="979" spans="6:9" x14ac:dyDescent="0.2">
      <c r="F979" s="20" t="s">
        <v>289</v>
      </c>
      <c r="G979" s="20" t="s">
        <v>300</v>
      </c>
      <c r="H979" s="5">
        <f>INDEX(LU_Football_Month_Number,MATCH(LEFT(Football_Data[[#This Row],[Month]],3),LU_Months_of_Year,0))</f>
        <v>8</v>
      </c>
      <c r="I979" s="49">
        <v>1</v>
      </c>
    </row>
    <row r="980" spans="6:9" x14ac:dyDescent="0.2">
      <c r="F980" s="20" t="s">
        <v>281</v>
      </c>
      <c r="G980" s="20" t="s">
        <v>293</v>
      </c>
      <c r="H980" s="5">
        <f>INDEX(LU_Football_Month_Number,MATCH(LEFT(Football_Data[[#This Row],[Month]],3),LU_Months_of_Year,0))</f>
        <v>1</v>
      </c>
      <c r="I980" s="49">
        <v>1</v>
      </c>
    </row>
    <row r="981" spans="6:9" x14ac:dyDescent="0.2">
      <c r="F981" s="20" t="s">
        <v>289</v>
      </c>
      <c r="G981" s="20" t="s">
        <v>298</v>
      </c>
      <c r="H981" s="5">
        <f>INDEX(LU_Football_Month_Number,MATCH(LEFT(Football_Data[[#This Row],[Month]],3),LU_Months_of_Year,0))</f>
        <v>6</v>
      </c>
      <c r="I981" s="49">
        <v>3</v>
      </c>
    </row>
    <row r="982" spans="6:9" x14ac:dyDescent="0.2">
      <c r="F982" s="20" t="s">
        <v>278</v>
      </c>
      <c r="G982" s="20" t="s">
        <v>296</v>
      </c>
      <c r="H982" s="5">
        <f>INDEX(LU_Football_Month_Number,MATCH(LEFT(Football_Data[[#This Row],[Month]],3),LU_Months_of_Year,0))</f>
        <v>4</v>
      </c>
      <c r="I982" s="49">
        <v>1</v>
      </c>
    </row>
    <row r="983" spans="6:9" x14ac:dyDescent="0.2">
      <c r="F983" s="20" t="s">
        <v>277</v>
      </c>
      <c r="G983" s="20" t="s">
        <v>297</v>
      </c>
      <c r="H983" s="5">
        <f>INDEX(LU_Football_Month_Number,MATCH(LEFT(Football_Data[[#This Row],[Month]],3),LU_Months_of_Year,0))</f>
        <v>5</v>
      </c>
      <c r="I983" s="49">
        <v>1</v>
      </c>
    </row>
    <row r="984" spans="6:9" x14ac:dyDescent="0.2">
      <c r="F984" s="20" t="s">
        <v>285</v>
      </c>
      <c r="G984" s="20" t="s">
        <v>297</v>
      </c>
      <c r="H984" s="5">
        <f>INDEX(LU_Football_Month_Number,MATCH(LEFT(Football_Data[[#This Row],[Month]],3),LU_Months_of_Year,0))</f>
        <v>5</v>
      </c>
      <c r="I984" s="49">
        <v>3</v>
      </c>
    </row>
    <row r="985" spans="6:9" x14ac:dyDescent="0.2">
      <c r="F985" s="20" t="s">
        <v>291</v>
      </c>
      <c r="G985" s="20" t="s">
        <v>181</v>
      </c>
      <c r="H985" s="5">
        <f>INDEX(LU_Football_Month_Number,MATCH(LEFT(Football_Data[[#This Row],[Month]],3),LU_Months_of_Year,0))</f>
        <v>10</v>
      </c>
      <c r="I985" s="49">
        <v>0</v>
      </c>
    </row>
    <row r="986" spans="6:9" x14ac:dyDescent="0.2">
      <c r="F986" s="20" t="s">
        <v>285</v>
      </c>
      <c r="G986" s="20" t="s">
        <v>296</v>
      </c>
      <c r="H986" s="5">
        <f>INDEX(LU_Football_Month_Number,MATCH(LEFT(Football_Data[[#This Row],[Month]],3),LU_Months_of_Year,0))</f>
        <v>4</v>
      </c>
      <c r="I986" s="49">
        <v>3</v>
      </c>
    </row>
    <row r="987" spans="6:9" x14ac:dyDescent="0.2">
      <c r="F987" s="20" t="s">
        <v>278</v>
      </c>
      <c r="G987" s="20" t="s">
        <v>293</v>
      </c>
      <c r="H987" s="5">
        <f>INDEX(LU_Football_Month_Number,MATCH(LEFT(Football_Data[[#This Row],[Month]],3),LU_Months_of_Year,0))</f>
        <v>1</v>
      </c>
      <c r="I987" s="49">
        <v>3</v>
      </c>
    </row>
    <row r="988" spans="6:9" x14ac:dyDescent="0.2">
      <c r="F988" s="20" t="s">
        <v>274</v>
      </c>
      <c r="G988" s="20" t="s">
        <v>295</v>
      </c>
      <c r="H988" s="5">
        <f>INDEX(LU_Football_Month_Number,MATCH(LEFT(Football_Data[[#This Row],[Month]],3),LU_Months_of_Year,0))</f>
        <v>3</v>
      </c>
      <c r="I988" s="49">
        <v>0</v>
      </c>
    </row>
    <row r="989" spans="6:9" x14ac:dyDescent="0.2">
      <c r="F989" s="20" t="s">
        <v>274</v>
      </c>
      <c r="G989" s="20" t="s">
        <v>293</v>
      </c>
      <c r="H989" s="5">
        <f>INDEX(LU_Football_Month_Number,MATCH(LEFT(Football_Data[[#This Row],[Month]],3),LU_Months_of_Year,0))</f>
        <v>1</v>
      </c>
      <c r="I989" s="49">
        <v>3</v>
      </c>
    </row>
    <row r="990" spans="6:9" x14ac:dyDescent="0.2">
      <c r="F990" s="20" t="s">
        <v>273</v>
      </c>
      <c r="G990" s="20" t="s">
        <v>181</v>
      </c>
      <c r="H990" s="5">
        <f>INDEX(LU_Football_Month_Number,MATCH(LEFT(Football_Data[[#This Row],[Month]],3),LU_Months_of_Year,0))</f>
        <v>10</v>
      </c>
      <c r="I990" s="49">
        <v>0</v>
      </c>
    </row>
    <row r="991" spans="6:9" x14ac:dyDescent="0.2">
      <c r="F991" s="20" t="s">
        <v>273</v>
      </c>
      <c r="G991" s="20" t="s">
        <v>181</v>
      </c>
      <c r="H991" s="5">
        <f>INDEX(LU_Football_Month_Number,MATCH(LEFT(Football_Data[[#This Row],[Month]],3),LU_Months_of_Year,0))</f>
        <v>10</v>
      </c>
      <c r="I991" s="49">
        <v>1</v>
      </c>
    </row>
    <row r="992" spans="6:9" x14ac:dyDescent="0.2">
      <c r="F992" s="20" t="s">
        <v>272</v>
      </c>
      <c r="G992" s="20" t="s">
        <v>299</v>
      </c>
      <c r="H992" s="5">
        <f>INDEX(LU_Football_Month_Number,MATCH(LEFT(Football_Data[[#This Row],[Month]],3),LU_Months_of_Year,0))</f>
        <v>7</v>
      </c>
      <c r="I992" s="49">
        <v>1</v>
      </c>
    </row>
    <row r="993" spans="6:9" x14ac:dyDescent="0.2">
      <c r="F993" s="20" t="s">
        <v>290</v>
      </c>
      <c r="G993" s="20" t="s">
        <v>296</v>
      </c>
      <c r="H993" s="5">
        <f>INDEX(LU_Football_Month_Number,MATCH(LEFT(Football_Data[[#This Row],[Month]],3),LU_Months_of_Year,0))</f>
        <v>4</v>
      </c>
      <c r="I993" s="49">
        <v>0</v>
      </c>
    </row>
    <row r="994" spans="6:9" x14ac:dyDescent="0.2">
      <c r="F994" s="20" t="s">
        <v>287</v>
      </c>
      <c r="G994" s="20" t="s">
        <v>296</v>
      </c>
      <c r="H994" s="5">
        <f>INDEX(LU_Football_Month_Number,MATCH(LEFT(Football_Data[[#This Row],[Month]],3),LU_Months_of_Year,0))</f>
        <v>4</v>
      </c>
      <c r="I994" s="49">
        <v>0</v>
      </c>
    </row>
    <row r="995" spans="6:9" x14ac:dyDescent="0.2">
      <c r="F995" s="20" t="s">
        <v>287</v>
      </c>
      <c r="G995" s="20" t="s">
        <v>296</v>
      </c>
      <c r="H995" s="5">
        <f>INDEX(LU_Football_Month_Number,MATCH(LEFT(Football_Data[[#This Row],[Month]],3),LU_Months_of_Year,0))</f>
        <v>4</v>
      </c>
      <c r="I995" s="49">
        <v>0</v>
      </c>
    </row>
    <row r="996" spans="6:9" x14ac:dyDescent="0.2">
      <c r="F996" s="20" t="s">
        <v>289</v>
      </c>
      <c r="G996" s="20" t="s">
        <v>293</v>
      </c>
      <c r="H996" s="5">
        <f>INDEX(LU_Football_Month_Number,MATCH(LEFT(Football_Data[[#This Row],[Month]],3),LU_Months_of_Year,0))</f>
        <v>1</v>
      </c>
      <c r="I996" s="49">
        <v>1</v>
      </c>
    </row>
    <row r="997" spans="6:9" x14ac:dyDescent="0.2">
      <c r="F997" s="20" t="s">
        <v>284</v>
      </c>
      <c r="G997" s="20" t="s">
        <v>296</v>
      </c>
      <c r="H997" s="5">
        <f>INDEX(LU_Football_Month_Number,MATCH(LEFT(Football_Data[[#This Row],[Month]],3),LU_Months_of_Year,0))</f>
        <v>4</v>
      </c>
      <c r="I997" s="49">
        <v>1</v>
      </c>
    </row>
    <row r="998" spans="6:9" x14ac:dyDescent="0.2">
      <c r="F998" s="20" t="s">
        <v>279</v>
      </c>
      <c r="G998" s="20" t="s">
        <v>181</v>
      </c>
      <c r="H998" s="5">
        <f>INDEX(LU_Football_Month_Number,MATCH(LEFT(Football_Data[[#This Row],[Month]],3),LU_Months_of_Year,0))</f>
        <v>10</v>
      </c>
      <c r="I998" s="49">
        <v>1</v>
      </c>
    </row>
    <row r="999" spans="6:9" x14ac:dyDescent="0.2">
      <c r="F999" s="20" t="s">
        <v>281</v>
      </c>
      <c r="G999" s="20" t="s">
        <v>181</v>
      </c>
      <c r="H999" s="5">
        <f>INDEX(LU_Football_Month_Number,MATCH(LEFT(Football_Data[[#This Row],[Month]],3),LU_Months_of_Year,0))</f>
        <v>10</v>
      </c>
      <c r="I999" s="49">
        <v>0</v>
      </c>
    </row>
    <row r="1000" spans="6:9" x14ac:dyDescent="0.2">
      <c r="F1000" s="20" t="s">
        <v>290</v>
      </c>
      <c r="G1000" s="20" t="s">
        <v>297</v>
      </c>
      <c r="H1000" s="5">
        <f>INDEX(LU_Football_Month_Number,MATCH(LEFT(Football_Data[[#This Row],[Month]],3),LU_Months_of_Year,0))</f>
        <v>5</v>
      </c>
      <c r="I1000" s="49">
        <v>1</v>
      </c>
    </row>
    <row r="1001" spans="6:9" x14ac:dyDescent="0.2">
      <c r="F1001" s="20" t="s">
        <v>284</v>
      </c>
      <c r="G1001" s="20" t="s">
        <v>295</v>
      </c>
      <c r="H1001" s="5">
        <f>INDEX(LU_Football_Month_Number,MATCH(LEFT(Football_Data[[#This Row],[Month]],3),LU_Months_of_Year,0))</f>
        <v>3</v>
      </c>
      <c r="I1001" s="49">
        <v>3</v>
      </c>
    </row>
    <row r="1002" spans="6:9" x14ac:dyDescent="0.2">
      <c r="F1002" s="20" t="s">
        <v>276</v>
      </c>
      <c r="G1002" s="20" t="s">
        <v>300</v>
      </c>
      <c r="H1002" s="5">
        <f>INDEX(LU_Football_Month_Number,MATCH(LEFT(Football_Data[[#This Row],[Month]],3),LU_Months_of_Year,0))</f>
        <v>8</v>
      </c>
      <c r="I1002" s="49">
        <v>1</v>
      </c>
    </row>
    <row r="1003" spans="6:9" x14ac:dyDescent="0.2">
      <c r="F1003" s="20" t="s">
        <v>277</v>
      </c>
      <c r="G1003" s="20" t="s">
        <v>298</v>
      </c>
      <c r="H1003" s="5">
        <f>INDEX(LU_Football_Month_Number,MATCH(LEFT(Football_Data[[#This Row],[Month]],3),LU_Months_of_Year,0))</f>
        <v>6</v>
      </c>
      <c r="I1003" s="49">
        <v>3</v>
      </c>
    </row>
    <row r="1004" spans="6:9" x14ac:dyDescent="0.2">
      <c r="F1004" s="20" t="s">
        <v>290</v>
      </c>
      <c r="G1004" s="20" t="s">
        <v>181</v>
      </c>
      <c r="H1004" s="5">
        <f>INDEX(LU_Football_Month_Number,MATCH(LEFT(Football_Data[[#This Row],[Month]],3),LU_Months_of_Year,0))</f>
        <v>10</v>
      </c>
      <c r="I1004" s="49">
        <v>3</v>
      </c>
    </row>
    <row r="1005" spans="6:9" x14ac:dyDescent="0.2">
      <c r="F1005" s="20" t="s">
        <v>283</v>
      </c>
      <c r="G1005" s="20" t="s">
        <v>298</v>
      </c>
      <c r="H1005" s="5">
        <f>INDEX(LU_Football_Month_Number,MATCH(LEFT(Football_Data[[#This Row],[Month]],3),LU_Months_of_Year,0))</f>
        <v>6</v>
      </c>
      <c r="I1005" s="49">
        <v>0</v>
      </c>
    </row>
    <row r="1006" spans="6:9" x14ac:dyDescent="0.2">
      <c r="F1006" s="20" t="s">
        <v>276</v>
      </c>
      <c r="G1006" s="20" t="s">
        <v>301</v>
      </c>
      <c r="H1006" s="5">
        <f>INDEX(LU_Football_Month_Number,MATCH(LEFT(Football_Data[[#This Row],[Month]],3),LU_Months_of_Year,0))</f>
        <v>9</v>
      </c>
      <c r="I1006" s="49">
        <v>1</v>
      </c>
    </row>
    <row r="1007" spans="6:9" x14ac:dyDescent="0.2">
      <c r="F1007" s="20" t="s">
        <v>283</v>
      </c>
      <c r="G1007" s="20" t="s">
        <v>293</v>
      </c>
      <c r="H1007" s="5">
        <f>INDEX(LU_Football_Month_Number,MATCH(LEFT(Football_Data[[#This Row],[Month]],3),LU_Months_of_Year,0))</f>
        <v>1</v>
      </c>
      <c r="I1007" s="49">
        <v>3</v>
      </c>
    </row>
    <row r="1008" spans="6:9" x14ac:dyDescent="0.2">
      <c r="F1008" s="20" t="s">
        <v>283</v>
      </c>
      <c r="G1008" s="20" t="s">
        <v>294</v>
      </c>
      <c r="H1008" s="5">
        <f>INDEX(LU_Football_Month_Number,MATCH(LEFT(Football_Data[[#This Row],[Month]],3),LU_Months_of_Year,0))</f>
        <v>2</v>
      </c>
      <c r="I1008" s="49">
        <v>0</v>
      </c>
    </row>
    <row r="1009" spans="6:9" x14ac:dyDescent="0.2">
      <c r="F1009" s="20" t="s">
        <v>290</v>
      </c>
      <c r="G1009" s="20" t="s">
        <v>295</v>
      </c>
      <c r="H1009" s="5">
        <f>INDEX(LU_Football_Month_Number,MATCH(LEFT(Football_Data[[#This Row],[Month]],3),LU_Months_of_Year,0))</f>
        <v>3</v>
      </c>
      <c r="I1009" s="49">
        <v>3</v>
      </c>
    </row>
    <row r="1010" spans="6:9" x14ac:dyDescent="0.2">
      <c r="F1010" s="20" t="s">
        <v>272</v>
      </c>
      <c r="G1010" s="20" t="s">
        <v>293</v>
      </c>
      <c r="H1010" s="5">
        <f>INDEX(LU_Football_Month_Number,MATCH(LEFT(Football_Data[[#This Row],[Month]],3),LU_Months_of_Year,0))</f>
        <v>1</v>
      </c>
      <c r="I1010" s="49">
        <v>3</v>
      </c>
    </row>
    <row r="1011" spans="6:9" x14ac:dyDescent="0.2">
      <c r="F1011" s="20" t="s">
        <v>286</v>
      </c>
      <c r="G1011" s="20" t="s">
        <v>293</v>
      </c>
      <c r="H1011" s="5">
        <f>INDEX(LU_Football_Month_Number,MATCH(LEFT(Football_Data[[#This Row],[Month]],3),LU_Months_of_Year,0))</f>
        <v>1</v>
      </c>
      <c r="I1011" s="49">
        <v>0</v>
      </c>
    </row>
    <row r="1012" spans="6:9" x14ac:dyDescent="0.2">
      <c r="F1012" s="20" t="s">
        <v>279</v>
      </c>
      <c r="G1012" s="20" t="s">
        <v>296</v>
      </c>
      <c r="H1012" s="5">
        <f>INDEX(LU_Football_Month_Number,MATCH(LEFT(Football_Data[[#This Row],[Month]],3),LU_Months_of_Year,0))</f>
        <v>4</v>
      </c>
      <c r="I1012" s="49">
        <v>1</v>
      </c>
    </row>
    <row r="1013" spans="6:9" x14ac:dyDescent="0.2">
      <c r="F1013" s="20" t="s">
        <v>269</v>
      </c>
      <c r="G1013" s="20" t="s">
        <v>295</v>
      </c>
      <c r="H1013" s="5">
        <f>INDEX(LU_Football_Month_Number,MATCH(LEFT(Football_Data[[#This Row],[Month]],3),LU_Months_of_Year,0))</f>
        <v>3</v>
      </c>
      <c r="I1013" s="49">
        <v>3</v>
      </c>
    </row>
    <row r="1014" spans="6:9" x14ac:dyDescent="0.2">
      <c r="F1014" s="20" t="s">
        <v>280</v>
      </c>
      <c r="G1014" s="20" t="s">
        <v>295</v>
      </c>
      <c r="H1014" s="5">
        <f>INDEX(LU_Football_Month_Number,MATCH(LEFT(Football_Data[[#This Row],[Month]],3),LU_Months_of_Year,0))</f>
        <v>3</v>
      </c>
      <c r="I1014" s="49">
        <v>0</v>
      </c>
    </row>
    <row r="1015" spans="6:9" x14ac:dyDescent="0.2">
      <c r="F1015" s="20" t="s">
        <v>285</v>
      </c>
      <c r="G1015" s="20" t="s">
        <v>298</v>
      </c>
      <c r="H1015" s="5">
        <f>INDEX(LU_Football_Month_Number,MATCH(LEFT(Football_Data[[#This Row],[Month]],3),LU_Months_of_Year,0))</f>
        <v>6</v>
      </c>
      <c r="I1015" s="49">
        <v>3</v>
      </c>
    </row>
    <row r="1016" spans="6:9" x14ac:dyDescent="0.2">
      <c r="F1016" s="20" t="s">
        <v>287</v>
      </c>
      <c r="G1016" s="20" t="s">
        <v>298</v>
      </c>
      <c r="H1016" s="5">
        <f>INDEX(LU_Football_Month_Number,MATCH(LEFT(Football_Data[[#This Row],[Month]],3),LU_Months_of_Year,0))</f>
        <v>6</v>
      </c>
      <c r="I1016" s="49">
        <v>0</v>
      </c>
    </row>
    <row r="1017" spans="6:9" x14ac:dyDescent="0.2">
      <c r="F1017" s="20" t="s">
        <v>277</v>
      </c>
      <c r="G1017" s="20" t="s">
        <v>296</v>
      </c>
      <c r="H1017" s="5">
        <f>INDEX(LU_Football_Month_Number,MATCH(LEFT(Football_Data[[#This Row],[Month]],3),LU_Months_of_Year,0))</f>
        <v>4</v>
      </c>
      <c r="I1017" s="49">
        <v>0</v>
      </c>
    </row>
    <row r="1018" spans="6:9" x14ac:dyDescent="0.2">
      <c r="F1018" s="20" t="s">
        <v>278</v>
      </c>
      <c r="G1018" s="20" t="s">
        <v>297</v>
      </c>
      <c r="H1018" s="5">
        <f>INDEX(LU_Football_Month_Number,MATCH(LEFT(Football_Data[[#This Row],[Month]],3),LU_Months_of_Year,0))</f>
        <v>5</v>
      </c>
      <c r="I1018" s="49">
        <v>1</v>
      </c>
    </row>
    <row r="1019" spans="6:9" x14ac:dyDescent="0.2">
      <c r="F1019" s="20" t="s">
        <v>281</v>
      </c>
      <c r="G1019" s="20" t="s">
        <v>299</v>
      </c>
      <c r="H1019" s="5">
        <f>INDEX(LU_Football_Month_Number,MATCH(LEFT(Football_Data[[#This Row],[Month]],3),LU_Months_of_Year,0))</f>
        <v>7</v>
      </c>
      <c r="I1019" s="49">
        <v>0</v>
      </c>
    </row>
    <row r="1020" spans="6:9" x14ac:dyDescent="0.2">
      <c r="F1020" s="20" t="s">
        <v>292</v>
      </c>
      <c r="G1020" s="20" t="s">
        <v>296</v>
      </c>
      <c r="H1020" s="5">
        <f>INDEX(LU_Football_Month_Number,MATCH(LEFT(Football_Data[[#This Row],[Month]],3),LU_Months_of_Year,0))</f>
        <v>4</v>
      </c>
      <c r="I1020" s="49">
        <v>1</v>
      </c>
    </row>
    <row r="1021" spans="6:9" x14ac:dyDescent="0.2">
      <c r="F1021" s="20" t="s">
        <v>286</v>
      </c>
      <c r="G1021" s="20" t="s">
        <v>297</v>
      </c>
      <c r="H1021" s="5">
        <f>INDEX(LU_Football_Month_Number,MATCH(LEFT(Football_Data[[#This Row],[Month]],3),LU_Months_of_Year,0))</f>
        <v>5</v>
      </c>
      <c r="I1021" s="49">
        <v>3</v>
      </c>
    </row>
    <row r="1022" spans="6:9" x14ac:dyDescent="0.2">
      <c r="F1022" s="20" t="s">
        <v>269</v>
      </c>
      <c r="G1022" s="20" t="s">
        <v>300</v>
      </c>
      <c r="H1022" s="5">
        <f>INDEX(LU_Football_Month_Number,MATCH(LEFT(Football_Data[[#This Row],[Month]],3),LU_Months_of_Year,0))</f>
        <v>8</v>
      </c>
      <c r="I1022" s="49">
        <v>0</v>
      </c>
    </row>
    <row r="1023" spans="6:9" x14ac:dyDescent="0.2">
      <c r="F1023" s="20" t="s">
        <v>277</v>
      </c>
      <c r="G1023" s="20" t="s">
        <v>295</v>
      </c>
      <c r="H1023" s="5">
        <f>INDEX(LU_Football_Month_Number,MATCH(LEFT(Football_Data[[#This Row],[Month]],3),LU_Months_of_Year,0))</f>
        <v>3</v>
      </c>
      <c r="I1023" s="49">
        <v>3</v>
      </c>
    </row>
    <row r="1024" spans="6:9" x14ac:dyDescent="0.2">
      <c r="F1024" s="20" t="s">
        <v>280</v>
      </c>
      <c r="G1024" s="20" t="s">
        <v>293</v>
      </c>
      <c r="H1024" s="5">
        <f>INDEX(LU_Football_Month_Number,MATCH(LEFT(Football_Data[[#This Row],[Month]],3),LU_Months_of_Year,0))</f>
        <v>1</v>
      </c>
      <c r="I1024" s="49">
        <v>0</v>
      </c>
    </row>
    <row r="1025" spans="6:9" x14ac:dyDescent="0.2">
      <c r="F1025" s="20" t="s">
        <v>274</v>
      </c>
      <c r="G1025" s="20" t="s">
        <v>293</v>
      </c>
      <c r="H1025" s="5">
        <f>INDEX(LU_Football_Month_Number,MATCH(LEFT(Football_Data[[#This Row],[Month]],3),LU_Months_of_Year,0))</f>
        <v>1</v>
      </c>
      <c r="I1025" s="49">
        <v>0</v>
      </c>
    </row>
    <row r="1026" spans="6:9" x14ac:dyDescent="0.2">
      <c r="F1026" s="20" t="s">
        <v>281</v>
      </c>
      <c r="G1026" s="20" t="s">
        <v>296</v>
      </c>
      <c r="H1026" s="5">
        <f>INDEX(LU_Football_Month_Number,MATCH(LEFT(Football_Data[[#This Row],[Month]],3),LU_Months_of_Year,0))</f>
        <v>4</v>
      </c>
      <c r="I1026" s="49">
        <v>1</v>
      </c>
    </row>
    <row r="1027" spans="6:9" x14ac:dyDescent="0.2">
      <c r="F1027" s="20" t="s">
        <v>285</v>
      </c>
      <c r="G1027" s="20" t="s">
        <v>298</v>
      </c>
      <c r="H1027" s="5">
        <f>INDEX(LU_Football_Month_Number,MATCH(LEFT(Football_Data[[#This Row],[Month]],3),LU_Months_of_Year,0))</f>
        <v>6</v>
      </c>
      <c r="I1027" s="49">
        <v>3</v>
      </c>
    </row>
    <row r="1028" spans="6:9" x14ac:dyDescent="0.2">
      <c r="F1028" s="20" t="s">
        <v>284</v>
      </c>
      <c r="G1028" s="20" t="s">
        <v>301</v>
      </c>
      <c r="H1028" s="5">
        <f>INDEX(LU_Football_Month_Number,MATCH(LEFT(Football_Data[[#This Row],[Month]],3),LU_Months_of_Year,0))</f>
        <v>9</v>
      </c>
      <c r="I1028" s="49">
        <v>1</v>
      </c>
    </row>
    <row r="1029" spans="6:9" x14ac:dyDescent="0.2">
      <c r="F1029" s="20" t="s">
        <v>282</v>
      </c>
      <c r="G1029" s="20" t="s">
        <v>296</v>
      </c>
      <c r="H1029" s="5">
        <f>INDEX(LU_Football_Month_Number,MATCH(LEFT(Football_Data[[#This Row],[Month]],3),LU_Months_of_Year,0))</f>
        <v>4</v>
      </c>
      <c r="I1029" s="49">
        <v>0</v>
      </c>
    </row>
    <row r="1030" spans="6:9" x14ac:dyDescent="0.2">
      <c r="F1030" s="20" t="s">
        <v>276</v>
      </c>
      <c r="G1030" s="20" t="s">
        <v>297</v>
      </c>
      <c r="H1030" s="5">
        <f>INDEX(LU_Football_Month_Number,MATCH(LEFT(Football_Data[[#This Row],[Month]],3),LU_Months_of_Year,0))</f>
        <v>5</v>
      </c>
      <c r="I1030" s="49">
        <v>0</v>
      </c>
    </row>
    <row r="1031" spans="6:9" x14ac:dyDescent="0.2">
      <c r="F1031" s="20" t="s">
        <v>292</v>
      </c>
      <c r="G1031" s="20" t="s">
        <v>296</v>
      </c>
      <c r="H1031" s="5">
        <f>INDEX(LU_Football_Month_Number,MATCH(LEFT(Football_Data[[#This Row],[Month]],3),LU_Months_of_Year,0))</f>
        <v>4</v>
      </c>
      <c r="I1031" s="49">
        <v>0</v>
      </c>
    </row>
    <row r="1032" spans="6:9" x14ac:dyDescent="0.2">
      <c r="F1032" s="20" t="s">
        <v>277</v>
      </c>
      <c r="G1032" s="20" t="s">
        <v>295</v>
      </c>
      <c r="H1032" s="5">
        <f>INDEX(LU_Football_Month_Number,MATCH(LEFT(Football_Data[[#This Row],[Month]],3),LU_Months_of_Year,0))</f>
        <v>3</v>
      </c>
      <c r="I1032" s="49">
        <v>1</v>
      </c>
    </row>
    <row r="1033" spans="6:9" x14ac:dyDescent="0.2">
      <c r="F1033" s="20" t="s">
        <v>277</v>
      </c>
      <c r="G1033" s="20" t="s">
        <v>298</v>
      </c>
      <c r="H1033" s="5">
        <f>INDEX(LU_Football_Month_Number,MATCH(LEFT(Football_Data[[#This Row],[Month]],3),LU_Months_of_Year,0))</f>
        <v>6</v>
      </c>
      <c r="I1033" s="49">
        <v>1</v>
      </c>
    </row>
    <row r="1034" spans="6:9" x14ac:dyDescent="0.2">
      <c r="F1034" s="20" t="s">
        <v>279</v>
      </c>
      <c r="G1034" s="20" t="s">
        <v>295</v>
      </c>
      <c r="H1034" s="5">
        <f>INDEX(LU_Football_Month_Number,MATCH(LEFT(Football_Data[[#This Row],[Month]],3),LU_Months_of_Year,0))</f>
        <v>3</v>
      </c>
      <c r="I1034" s="49">
        <v>3</v>
      </c>
    </row>
    <row r="1035" spans="6:9" x14ac:dyDescent="0.2">
      <c r="F1035" s="20" t="s">
        <v>283</v>
      </c>
      <c r="G1035" s="20" t="s">
        <v>299</v>
      </c>
      <c r="H1035" s="5">
        <f>INDEX(LU_Football_Month_Number,MATCH(LEFT(Football_Data[[#This Row],[Month]],3),LU_Months_of_Year,0))</f>
        <v>7</v>
      </c>
      <c r="I1035" s="49">
        <v>3</v>
      </c>
    </row>
    <row r="1036" spans="6:9" x14ac:dyDescent="0.2">
      <c r="F1036" s="20" t="s">
        <v>290</v>
      </c>
      <c r="G1036" s="20" t="s">
        <v>298</v>
      </c>
      <c r="H1036" s="5">
        <f>INDEX(LU_Football_Month_Number,MATCH(LEFT(Football_Data[[#This Row],[Month]],3),LU_Months_of_Year,0))</f>
        <v>6</v>
      </c>
      <c r="I1036" s="49">
        <v>1</v>
      </c>
    </row>
    <row r="1037" spans="6:9" x14ac:dyDescent="0.2">
      <c r="F1037" s="20" t="s">
        <v>281</v>
      </c>
      <c r="G1037" s="20" t="s">
        <v>296</v>
      </c>
      <c r="H1037" s="5">
        <f>INDEX(LU_Football_Month_Number,MATCH(LEFT(Football_Data[[#This Row],[Month]],3),LU_Months_of_Year,0))</f>
        <v>4</v>
      </c>
      <c r="I1037" s="49">
        <v>1</v>
      </c>
    </row>
    <row r="1038" spans="6:9" x14ac:dyDescent="0.2">
      <c r="F1038" s="20" t="s">
        <v>275</v>
      </c>
      <c r="G1038" s="20" t="s">
        <v>181</v>
      </c>
      <c r="H1038" s="5">
        <f>INDEX(LU_Football_Month_Number,MATCH(LEFT(Football_Data[[#This Row],[Month]],3),LU_Months_of_Year,0))</f>
        <v>10</v>
      </c>
      <c r="I1038" s="49">
        <v>3</v>
      </c>
    </row>
    <row r="1039" spans="6:9" x14ac:dyDescent="0.2">
      <c r="F1039" s="20" t="s">
        <v>269</v>
      </c>
      <c r="G1039" s="20" t="s">
        <v>296</v>
      </c>
      <c r="H1039" s="5">
        <f>INDEX(LU_Football_Month_Number,MATCH(LEFT(Football_Data[[#This Row],[Month]],3),LU_Months_of_Year,0))</f>
        <v>4</v>
      </c>
      <c r="I1039" s="49">
        <v>1</v>
      </c>
    </row>
    <row r="1040" spans="6:9" x14ac:dyDescent="0.2">
      <c r="F1040" s="20" t="s">
        <v>277</v>
      </c>
      <c r="G1040" s="20" t="s">
        <v>298</v>
      </c>
      <c r="H1040" s="5">
        <f>INDEX(LU_Football_Month_Number,MATCH(LEFT(Football_Data[[#This Row],[Month]],3),LU_Months_of_Year,0))</f>
        <v>6</v>
      </c>
      <c r="I1040" s="49">
        <v>3</v>
      </c>
    </row>
    <row r="1041" spans="6:9" x14ac:dyDescent="0.2">
      <c r="F1041" s="20" t="s">
        <v>289</v>
      </c>
      <c r="G1041" s="20" t="s">
        <v>294</v>
      </c>
      <c r="H1041" s="5">
        <f>INDEX(LU_Football_Month_Number,MATCH(LEFT(Football_Data[[#This Row],[Month]],3),LU_Months_of_Year,0))</f>
        <v>2</v>
      </c>
      <c r="I1041" s="49">
        <v>0</v>
      </c>
    </row>
    <row r="1042" spans="6:9" x14ac:dyDescent="0.2">
      <c r="F1042" s="20" t="s">
        <v>277</v>
      </c>
      <c r="G1042" s="20" t="s">
        <v>298</v>
      </c>
      <c r="H1042" s="5">
        <f>INDEX(LU_Football_Month_Number,MATCH(LEFT(Football_Data[[#This Row],[Month]],3),LU_Months_of_Year,0))</f>
        <v>6</v>
      </c>
      <c r="I1042" s="49">
        <v>0</v>
      </c>
    </row>
    <row r="1043" spans="6:9" x14ac:dyDescent="0.2">
      <c r="F1043" s="20" t="s">
        <v>270</v>
      </c>
      <c r="G1043" s="20" t="s">
        <v>293</v>
      </c>
      <c r="H1043" s="5">
        <f>INDEX(LU_Football_Month_Number,MATCH(LEFT(Football_Data[[#This Row],[Month]],3),LU_Months_of_Year,0))</f>
        <v>1</v>
      </c>
      <c r="I1043" s="49">
        <v>0</v>
      </c>
    </row>
    <row r="1044" spans="6:9" x14ac:dyDescent="0.2">
      <c r="F1044" s="20" t="s">
        <v>292</v>
      </c>
      <c r="G1044" s="20" t="s">
        <v>294</v>
      </c>
      <c r="H1044" s="5">
        <f>INDEX(LU_Football_Month_Number,MATCH(LEFT(Football_Data[[#This Row],[Month]],3),LU_Months_of_Year,0))</f>
        <v>2</v>
      </c>
      <c r="I1044" s="49">
        <v>1</v>
      </c>
    </row>
    <row r="1045" spans="6:9" x14ac:dyDescent="0.2">
      <c r="F1045" s="20" t="s">
        <v>274</v>
      </c>
      <c r="G1045" s="20" t="s">
        <v>300</v>
      </c>
      <c r="H1045" s="5">
        <f>INDEX(LU_Football_Month_Number,MATCH(LEFT(Football_Data[[#This Row],[Month]],3),LU_Months_of_Year,0))</f>
        <v>8</v>
      </c>
      <c r="I1045" s="49">
        <v>0</v>
      </c>
    </row>
    <row r="1046" spans="6:9" x14ac:dyDescent="0.2">
      <c r="F1046" s="20" t="s">
        <v>287</v>
      </c>
      <c r="G1046" s="20" t="s">
        <v>294</v>
      </c>
      <c r="H1046" s="5">
        <f>INDEX(LU_Football_Month_Number,MATCH(LEFT(Football_Data[[#This Row],[Month]],3),LU_Months_of_Year,0))</f>
        <v>2</v>
      </c>
      <c r="I1046" s="49">
        <v>1</v>
      </c>
    </row>
    <row r="1047" spans="6:9" x14ac:dyDescent="0.2">
      <c r="F1047" s="20" t="s">
        <v>279</v>
      </c>
      <c r="G1047" s="20" t="s">
        <v>296</v>
      </c>
      <c r="H1047" s="5">
        <f>INDEX(LU_Football_Month_Number,MATCH(LEFT(Football_Data[[#This Row],[Month]],3),LU_Months_of_Year,0))</f>
        <v>4</v>
      </c>
      <c r="I1047" s="49">
        <v>0</v>
      </c>
    </row>
    <row r="1048" spans="6:9" x14ac:dyDescent="0.2">
      <c r="F1048" s="20" t="s">
        <v>281</v>
      </c>
      <c r="G1048" s="20" t="s">
        <v>300</v>
      </c>
      <c r="H1048" s="5">
        <f>INDEX(LU_Football_Month_Number,MATCH(LEFT(Football_Data[[#This Row],[Month]],3),LU_Months_of_Year,0))</f>
        <v>8</v>
      </c>
      <c r="I1048" s="49">
        <v>0</v>
      </c>
    </row>
    <row r="1049" spans="6:9" x14ac:dyDescent="0.2">
      <c r="F1049" s="20" t="s">
        <v>272</v>
      </c>
      <c r="G1049" s="20" t="s">
        <v>181</v>
      </c>
      <c r="H1049" s="5">
        <f>INDEX(LU_Football_Month_Number,MATCH(LEFT(Football_Data[[#This Row],[Month]],3),LU_Months_of_Year,0))</f>
        <v>10</v>
      </c>
      <c r="I1049" s="49">
        <v>0</v>
      </c>
    </row>
    <row r="1050" spans="6:9" x14ac:dyDescent="0.2">
      <c r="F1050" s="20" t="s">
        <v>279</v>
      </c>
      <c r="G1050" s="20" t="s">
        <v>297</v>
      </c>
      <c r="H1050" s="5">
        <f>INDEX(LU_Football_Month_Number,MATCH(LEFT(Football_Data[[#This Row],[Month]],3),LU_Months_of_Year,0))</f>
        <v>5</v>
      </c>
      <c r="I1050" s="49">
        <v>3</v>
      </c>
    </row>
    <row r="1051" spans="6:9" x14ac:dyDescent="0.2">
      <c r="F1051" s="20" t="s">
        <v>274</v>
      </c>
      <c r="G1051" s="20" t="s">
        <v>297</v>
      </c>
      <c r="H1051" s="5">
        <f>INDEX(LU_Football_Month_Number,MATCH(LEFT(Football_Data[[#This Row],[Month]],3),LU_Months_of_Year,0))</f>
        <v>5</v>
      </c>
      <c r="I1051" s="49">
        <v>0</v>
      </c>
    </row>
    <row r="1052" spans="6:9" x14ac:dyDescent="0.2">
      <c r="F1052" s="20" t="s">
        <v>281</v>
      </c>
      <c r="G1052" s="20" t="s">
        <v>293</v>
      </c>
      <c r="H1052" s="5">
        <f>INDEX(LU_Football_Month_Number,MATCH(LEFT(Football_Data[[#This Row],[Month]],3),LU_Months_of_Year,0))</f>
        <v>1</v>
      </c>
      <c r="I1052" s="49">
        <v>3</v>
      </c>
    </row>
    <row r="1053" spans="6:9" x14ac:dyDescent="0.2">
      <c r="F1053" s="20" t="s">
        <v>280</v>
      </c>
      <c r="G1053" s="20" t="s">
        <v>300</v>
      </c>
      <c r="H1053" s="5">
        <f>INDEX(LU_Football_Month_Number,MATCH(LEFT(Football_Data[[#This Row],[Month]],3),LU_Months_of_Year,0))</f>
        <v>8</v>
      </c>
      <c r="I1053" s="49">
        <v>1</v>
      </c>
    </row>
    <row r="1054" spans="6:9" x14ac:dyDescent="0.2">
      <c r="F1054" s="20" t="s">
        <v>283</v>
      </c>
      <c r="G1054" s="20" t="s">
        <v>296</v>
      </c>
      <c r="H1054" s="5">
        <f>INDEX(LU_Football_Month_Number,MATCH(LEFT(Football_Data[[#This Row],[Month]],3),LU_Months_of_Year,0))</f>
        <v>4</v>
      </c>
      <c r="I1054" s="49">
        <v>0</v>
      </c>
    </row>
    <row r="1055" spans="6:9" x14ac:dyDescent="0.2">
      <c r="F1055" s="20" t="s">
        <v>283</v>
      </c>
      <c r="G1055" s="20" t="s">
        <v>301</v>
      </c>
      <c r="H1055" s="5">
        <f>INDEX(LU_Football_Month_Number,MATCH(LEFT(Football_Data[[#This Row],[Month]],3),LU_Months_of_Year,0))</f>
        <v>9</v>
      </c>
      <c r="I1055" s="49">
        <v>1</v>
      </c>
    </row>
    <row r="1056" spans="6:9" x14ac:dyDescent="0.2">
      <c r="F1056" s="20" t="s">
        <v>281</v>
      </c>
      <c r="G1056" s="20" t="s">
        <v>301</v>
      </c>
      <c r="H1056" s="5">
        <f>INDEX(LU_Football_Month_Number,MATCH(LEFT(Football_Data[[#This Row],[Month]],3),LU_Months_of_Year,0))</f>
        <v>9</v>
      </c>
      <c r="I1056" s="49">
        <v>3</v>
      </c>
    </row>
    <row r="1057" spans="6:9" x14ac:dyDescent="0.2">
      <c r="F1057" s="20" t="s">
        <v>291</v>
      </c>
      <c r="G1057" s="20" t="s">
        <v>294</v>
      </c>
      <c r="H1057" s="5">
        <f>INDEX(LU_Football_Month_Number,MATCH(LEFT(Football_Data[[#This Row],[Month]],3),LU_Months_of_Year,0))</f>
        <v>2</v>
      </c>
      <c r="I1057" s="49">
        <v>1</v>
      </c>
    </row>
    <row r="1058" spans="6:9" x14ac:dyDescent="0.2">
      <c r="F1058" s="20" t="s">
        <v>275</v>
      </c>
      <c r="G1058" s="20" t="s">
        <v>299</v>
      </c>
      <c r="H1058" s="5">
        <f>INDEX(LU_Football_Month_Number,MATCH(LEFT(Football_Data[[#This Row],[Month]],3),LU_Months_of_Year,0))</f>
        <v>7</v>
      </c>
      <c r="I1058" s="49">
        <v>3</v>
      </c>
    </row>
    <row r="1059" spans="6:9" x14ac:dyDescent="0.2">
      <c r="F1059" s="20" t="s">
        <v>275</v>
      </c>
      <c r="G1059" s="20" t="s">
        <v>181</v>
      </c>
      <c r="H1059" s="5">
        <f>INDEX(LU_Football_Month_Number,MATCH(LEFT(Football_Data[[#This Row],[Month]],3),LU_Months_of_Year,0))</f>
        <v>10</v>
      </c>
      <c r="I1059" s="49">
        <v>1</v>
      </c>
    </row>
    <row r="1060" spans="6:9" x14ac:dyDescent="0.2">
      <c r="F1060" s="20" t="s">
        <v>282</v>
      </c>
      <c r="G1060" s="20" t="s">
        <v>300</v>
      </c>
      <c r="H1060" s="5">
        <f>INDEX(LU_Football_Month_Number,MATCH(LEFT(Football_Data[[#This Row],[Month]],3),LU_Months_of_Year,0))</f>
        <v>8</v>
      </c>
      <c r="I1060" s="49">
        <v>3</v>
      </c>
    </row>
    <row r="1061" spans="6:9" x14ac:dyDescent="0.2">
      <c r="F1061" s="20" t="s">
        <v>282</v>
      </c>
      <c r="G1061" s="20" t="s">
        <v>298</v>
      </c>
      <c r="H1061" s="5">
        <f>INDEX(LU_Football_Month_Number,MATCH(LEFT(Football_Data[[#This Row],[Month]],3),LU_Months_of_Year,0))</f>
        <v>6</v>
      </c>
      <c r="I1061" s="49">
        <v>0</v>
      </c>
    </row>
    <row r="1062" spans="6:9" x14ac:dyDescent="0.2">
      <c r="F1062" s="20" t="s">
        <v>278</v>
      </c>
      <c r="G1062" s="20" t="s">
        <v>300</v>
      </c>
      <c r="H1062" s="5">
        <f>INDEX(LU_Football_Month_Number,MATCH(LEFT(Football_Data[[#This Row],[Month]],3),LU_Months_of_Year,0))</f>
        <v>8</v>
      </c>
      <c r="I1062" s="49">
        <v>0</v>
      </c>
    </row>
    <row r="1063" spans="6:9" x14ac:dyDescent="0.2">
      <c r="F1063" s="20" t="s">
        <v>286</v>
      </c>
      <c r="G1063" s="20" t="s">
        <v>293</v>
      </c>
      <c r="H1063" s="5">
        <f>INDEX(LU_Football_Month_Number,MATCH(LEFT(Football_Data[[#This Row],[Month]],3),LU_Months_of_Year,0))</f>
        <v>1</v>
      </c>
      <c r="I1063" s="49">
        <v>0</v>
      </c>
    </row>
    <row r="1064" spans="6:9" x14ac:dyDescent="0.2">
      <c r="F1064" s="20" t="s">
        <v>276</v>
      </c>
      <c r="G1064" s="20" t="s">
        <v>294</v>
      </c>
      <c r="H1064" s="5">
        <f>INDEX(LU_Football_Month_Number,MATCH(LEFT(Football_Data[[#This Row],[Month]],3),LU_Months_of_Year,0))</f>
        <v>2</v>
      </c>
      <c r="I1064" s="49">
        <v>1</v>
      </c>
    </row>
    <row r="1065" spans="6:9" x14ac:dyDescent="0.2">
      <c r="F1065" s="20" t="s">
        <v>279</v>
      </c>
      <c r="G1065" s="20" t="s">
        <v>301</v>
      </c>
      <c r="H1065" s="5">
        <f>INDEX(LU_Football_Month_Number,MATCH(LEFT(Football_Data[[#This Row],[Month]],3),LU_Months_of_Year,0))</f>
        <v>9</v>
      </c>
      <c r="I1065" s="49">
        <v>0</v>
      </c>
    </row>
    <row r="1066" spans="6:9" x14ac:dyDescent="0.2">
      <c r="F1066" s="20" t="s">
        <v>276</v>
      </c>
      <c r="G1066" s="20" t="s">
        <v>295</v>
      </c>
      <c r="H1066" s="5">
        <f>INDEX(LU_Football_Month_Number,MATCH(LEFT(Football_Data[[#This Row],[Month]],3),LU_Months_of_Year,0))</f>
        <v>3</v>
      </c>
      <c r="I1066" s="49">
        <v>3</v>
      </c>
    </row>
    <row r="1067" spans="6:9" x14ac:dyDescent="0.2">
      <c r="F1067" s="20" t="s">
        <v>285</v>
      </c>
      <c r="G1067" s="20" t="s">
        <v>293</v>
      </c>
      <c r="H1067" s="5">
        <f>INDEX(LU_Football_Month_Number,MATCH(LEFT(Football_Data[[#This Row],[Month]],3),LU_Months_of_Year,0))</f>
        <v>1</v>
      </c>
      <c r="I1067" s="49">
        <v>0</v>
      </c>
    </row>
    <row r="1068" spans="6:9" x14ac:dyDescent="0.2">
      <c r="F1068" s="20" t="s">
        <v>287</v>
      </c>
      <c r="G1068" s="20" t="s">
        <v>300</v>
      </c>
      <c r="H1068" s="5">
        <f>INDEX(LU_Football_Month_Number,MATCH(LEFT(Football_Data[[#This Row],[Month]],3),LU_Months_of_Year,0))</f>
        <v>8</v>
      </c>
      <c r="I1068" s="49">
        <v>1</v>
      </c>
    </row>
    <row r="1069" spans="6:9" x14ac:dyDescent="0.2">
      <c r="F1069" s="20" t="s">
        <v>283</v>
      </c>
      <c r="G1069" s="20" t="s">
        <v>293</v>
      </c>
      <c r="H1069" s="5">
        <f>INDEX(LU_Football_Month_Number,MATCH(LEFT(Football_Data[[#This Row],[Month]],3),LU_Months_of_Year,0))</f>
        <v>1</v>
      </c>
      <c r="I1069" s="49">
        <v>0</v>
      </c>
    </row>
    <row r="1070" spans="6:9" x14ac:dyDescent="0.2">
      <c r="F1070" s="20" t="s">
        <v>288</v>
      </c>
      <c r="G1070" s="20" t="s">
        <v>300</v>
      </c>
      <c r="H1070" s="5">
        <f>INDEX(LU_Football_Month_Number,MATCH(LEFT(Football_Data[[#This Row],[Month]],3),LU_Months_of_Year,0))</f>
        <v>8</v>
      </c>
      <c r="I1070" s="49">
        <v>3</v>
      </c>
    </row>
    <row r="1071" spans="6:9" x14ac:dyDescent="0.2">
      <c r="F1071" s="20" t="s">
        <v>292</v>
      </c>
      <c r="G1071" s="20" t="s">
        <v>297</v>
      </c>
      <c r="H1071" s="5">
        <f>INDEX(LU_Football_Month_Number,MATCH(LEFT(Football_Data[[#This Row],[Month]],3),LU_Months_of_Year,0))</f>
        <v>5</v>
      </c>
      <c r="I1071" s="49">
        <v>1</v>
      </c>
    </row>
    <row r="1072" spans="6:9" x14ac:dyDescent="0.2">
      <c r="F1072" s="20" t="s">
        <v>284</v>
      </c>
      <c r="G1072" s="20" t="s">
        <v>299</v>
      </c>
      <c r="H1072" s="5">
        <f>INDEX(LU_Football_Month_Number,MATCH(LEFT(Football_Data[[#This Row],[Month]],3),LU_Months_of_Year,0))</f>
        <v>7</v>
      </c>
      <c r="I1072" s="49">
        <v>3</v>
      </c>
    </row>
    <row r="1073" spans="6:9" x14ac:dyDescent="0.2">
      <c r="F1073" s="20" t="s">
        <v>279</v>
      </c>
      <c r="G1073" s="20" t="s">
        <v>294</v>
      </c>
      <c r="H1073" s="5">
        <f>INDEX(LU_Football_Month_Number,MATCH(LEFT(Football_Data[[#This Row],[Month]],3),LU_Months_of_Year,0))</f>
        <v>2</v>
      </c>
      <c r="I1073" s="49">
        <v>1</v>
      </c>
    </row>
    <row r="1074" spans="6:9" x14ac:dyDescent="0.2">
      <c r="F1074" s="20" t="s">
        <v>269</v>
      </c>
      <c r="G1074" s="20" t="s">
        <v>299</v>
      </c>
      <c r="H1074" s="5">
        <f>INDEX(LU_Football_Month_Number,MATCH(LEFT(Football_Data[[#This Row],[Month]],3),LU_Months_of_Year,0))</f>
        <v>7</v>
      </c>
      <c r="I1074" s="49">
        <v>3</v>
      </c>
    </row>
    <row r="1075" spans="6:9" x14ac:dyDescent="0.2">
      <c r="F1075" s="20" t="s">
        <v>270</v>
      </c>
      <c r="G1075" s="20" t="s">
        <v>298</v>
      </c>
      <c r="H1075" s="5">
        <f>INDEX(LU_Football_Month_Number,MATCH(LEFT(Football_Data[[#This Row],[Month]],3),LU_Months_of_Year,0))</f>
        <v>6</v>
      </c>
      <c r="I1075" s="49">
        <v>0</v>
      </c>
    </row>
    <row r="1076" spans="6:9" x14ac:dyDescent="0.2">
      <c r="F1076" s="20" t="s">
        <v>291</v>
      </c>
      <c r="G1076" s="20" t="s">
        <v>298</v>
      </c>
      <c r="H1076" s="5">
        <f>INDEX(LU_Football_Month_Number,MATCH(LEFT(Football_Data[[#This Row],[Month]],3),LU_Months_of_Year,0))</f>
        <v>6</v>
      </c>
      <c r="I1076" s="49">
        <v>3</v>
      </c>
    </row>
    <row r="1077" spans="6:9" x14ac:dyDescent="0.2">
      <c r="F1077" s="20" t="s">
        <v>290</v>
      </c>
      <c r="G1077" s="20" t="s">
        <v>297</v>
      </c>
      <c r="H1077" s="5">
        <f>INDEX(LU_Football_Month_Number,MATCH(LEFT(Football_Data[[#This Row],[Month]],3),LU_Months_of_Year,0))</f>
        <v>5</v>
      </c>
      <c r="I1077" s="49">
        <v>0</v>
      </c>
    </row>
    <row r="1078" spans="6:9" x14ac:dyDescent="0.2">
      <c r="F1078" s="20" t="s">
        <v>277</v>
      </c>
      <c r="G1078" s="20" t="s">
        <v>301</v>
      </c>
      <c r="H1078" s="5">
        <f>INDEX(LU_Football_Month_Number,MATCH(LEFT(Football_Data[[#This Row],[Month]],3),LU_Months_of_Year,0))</f>
        <v>9</v>
      </c>
      <c r="I1078" s="49">
        <v>3</v>
      </c>
    </row>
    <row r="1079" spans="6:9" x14ac:dyDescent="0.2">
      <c r="F1079" s="20" t="s">
        <v>280</v>
      </c>
      <c r="G1079" s="20" t="s">
        <v>300</v>
      </c>
      <c r="H1079" s="5">
        <f>INDEX(LU_Football_Month_Number,MATCH(LEFT(Football_Data[[#This Row],[Month]],3),LU_Months_of_Year,0))</f>
        <v>8</v>
      </c>
      <c r="I1079" s="49">
        <v>0</v>
      </c>
    </row>
    <row r="1080" spans="6:9" x14ac:dyDescent="0.2">
      <c r="F1080" s="20" t="s">
        <v>272</v>
      </c>
      <c r="G1080" s="20" t="s">
        <v>299</v>
      </c>
      <c r="H1080" s="5">
        <f>INDEX(LU_Football_Month_Number,MATCH(LEFT(Football_Data[[#This Row],[Month]],3),LU_Months_of_Year,0))</f>
        <v>7</v>
      </c>
      <c r="I1080" s="49">
        <v>3</v>
      </c>
    </row>
    <row r="1081" spans="6:9" x14ac:dyDescent="0.2">
      <c r="F1081" s="20" t="s">
        <v>278</v>
      </c>
      <c r="G1081" s="20" t="s">
        <v>297</v>
      </c>
      <c r="H1081" s="5">
        <f>INDEX(LU_Football_Month_Number,MATCH(LEFT(Football_Data[[#This Row],[Month]],3),LU_Months_of_Year,0))</f>
        <v>5</v>
      </c>
      <c r="I1081" s="49">
        <v>0</v>
      </c>
    </row>
    <row r="1082" spans="6:9" x14ac:dyDescent="0.2">
      <c r="F1082" s="20" t="s">
        <v>285</v>
      </c>
      <c r="G1082" s="20" t="s">
        <v>294</v>
      </c>
      <c r="H1082" s="5">
        <f>INDEX(LU_Football_Month_Number,MATCH(LEFT(Football_Data[[#This Row],[Month]],3),LU_Months_of_Year,0))</f>
        <v>2</v>
      </c>
      <c r="I1082" s="49">
        <v>0</v>
      </c>
    </row>
    <row r="1083" spans="6:9" x14ac:dyDescent="0.2">
      <c r="F1083" s="20" t="s">
        <v>283</v>
      </c>
      <c r="G1083" s="20" t="s">
        <v>299</v>
      </c>
      <c r="H1083" s="5">
        <f>INDEX(LU_Football_Month_Number,MATCH(LEFT(Football_Data[[#This Row],[Month]],3),LU_Months_of_Year,0))</f>
        <v>7</v>
      </c>
      <c r="I1083" s="49">
        <v>1</v>
      </c>
    </row>
    <row r="1084" spans="6:9" x14ac:dyDescent="0.2">
      <c r="F1084" s="20" t="s">
        <v>273</v>
      </c>
      <c r="G1084" s="20" t="s">
        <v>298</v>
      </c>
      <c r="H1084" s="5">
        <f>INDEX(LU_Football_Month_Number,MATCH(LEFT(Football_Data[[#This Row],[Month]],3),LU_Months_of_Year,0))</f>
        <v>6</v>
      </c>
      <c r="I1084" s="49">
        <v>1</v>
      </c>
    </row>
    <row r="1085" spans="6:9" x14ac:dyDescent="0.2">
      <c r="F1085" s="20" t="s">
        <v>289</v>
      </c>
      <c r="G1085" s="20" t="s">
        <v>299</v>
      </c>
      <c r="H1085" s="5">
        <f>INDEX(LU_Football_Month_Number,MATCH(LEFT(Football_Data[[#This Row],[Month]],3),LU_Months_of_Year,0))</f>
        <v>7</v>
      </c>
      <c r="I1085" s="49">
        <v>0</v>
      </c>
    </row>
    <row r="1086" spans="6:9" x14ac:dyDescent="0.2">
      <c r="F1086" s="20" t="s">
        <v>275</v>
      </c>
      <c r="G1086" s="20" t="s">
        <v>294</v>
      </c>
      <c r="H1086" s="5">
        <f>INDEX(LU_Football_Month_Number,MATCH(LEFT(Football_Data[[#This Row],[Month]],3),LU_Months_of_Year,0))</f>
        <v>2</v>
      </c>
      <c r="I1086" s="49">
        <v>3</v>
      </c>
    </row>
    <row r="1087" spans="6:9" x14ac:dyDescent="0.2">
      <c r="F1087" s="20" t="s">
        <v>282</v>
      </c>
      <c r="G1087" s="20" t="s">
        <v>301</v>
      </c>
      <c r="H1087" s="5">
        <f>INDEX(LU_Football_Month_Number,MATCH(LEFT(Football_Data[[#This Row],[Month]],3),LU_Months_of_Year,0))</f>
        <v>9</v>
      </c>
      <c r="I1087" s="49">
        <v>1</v>
      </c>
    </row>
    <row r="1088" spans="6:9" x14ac:dyDescent="0.2">
      <c r="F1088" s="20" t="s">
        <v>280</v>
      </c>
      <c r="G1088" s="20" t="s">
        <v>294</v>
      </c>
      <c r="H1088" s="5">
        <f>INDEX(LU_Football_Month_Number,MATCH(LEFT(Football_Data[[#This Row],[Month]],3),LU_Months_of_Year,0))</f>
        <v>2</v>
      </c>
      <c r="I1088" s="49">
        <v>1</v>
      </c>
    </row>
    <row r="1089" spans="6:9" x14ac:dyDescent="0.2">
      <c r="F1089" s="20" t="s">
        <v>271</v>
      </c>
      <c r="G1089" s="20" t="s">
        <v>301</v>
      </c>
      <c r="H1089" s="5">
        <f>INDEX(LU_Football_Month_Number,MATCH(LEFT(Football_Data[[#This Row],[Month]],3),LU_Months_of_Year,0))</f>
        <v>9</v>
      </c>
      <c r="I1089" s="49">
        <v>0</v>
      </c>
    </row>
    <row r="1090" spans="6:9" x14ac:dyDescent="0.2">
      <c r="F1090" s="20" t="s">
        <v>289</v>
      </c>
      <c r="G1090" s="20" t="s">
        <v>300</v>
      </c>
      <c r="H1090" s="5">
        <f>INDEX(LU_Football_Month_Number,MATCH(LEFT(Football_Data[[#This Row],[Month]],3),LU_Months_of_Year,0))</f>
        <v>8</v>
      </c>
      <c r="I1090" s="49">
        <v>0</v>
      </c>
    </row>
    <row r="1091" spans="6:9" x14ac:dyDescent="0.2">
      <c r="F1091" s="20" t="s">
        <v>283</v>
      </c>
      <c r="G1091" s="20" t="s">
        <v>293</v>
      </c>
      <c r="H1091" s="5">
        <f>INDEX(LU_Football_Month_Number,MATCH(LEFT(Football_Data[[#This Row],[Month]],3),LU_Months_of_Year,0))</f>
        <v>1</v>
      </c>
      <c r="I1091" s="49">
        <v>3</v>
      </c>
    </row>
    <row r="1092" spans="6:9" x14ac:dyDescent="0.2">
      <c r="F1092" s="20" t="s">
        <v>287</v>
      </c>
      <c r="G1092" s="20" t="s">
        <v>181</v>
      </c>
      <c r="H1092" s="5">
        <f>INDEX(LU_Football_Month_Number,MATCH(LEFT(Football_Data[[#This Row],[Month]],3),LU_Months_of_Year,0))</f>
        <v>10</v>
      </c>
      <c r="I1092" s="49">
        <v>3</v>
      </c>
    </row>
    <row r="1093" spans="6:9" x14ac:dyDescent="0.2">
      <c r="F1093" s="20" t="s">
        <v>271</v>
      </c>
      <c r="G1093" s="20" t="s">
        <v>295</v>
      </c>
      <c r="H1093" s="5">
        <f>INDEX(LU_Football_Month_Number,MATCH(LEFT(Football_Data[[#This Row],[Month]],3),LU_Months_of_Year,0))</f>
        <v>3</v>
      </c>
      <c r="I1093" s="49">
        <v>0</v>
      </c>
    </row>
    <row r="1094" spans="6:9" x14ac:dyDescent="0.2">
      <c r="F1094" s="20" t="s">
        <v>292</v>
      </c>
      <c r="G1094" s="20" t="s">
        <v>299</v>
      </c>
      <c r="H1094" s="5">
        <f>INDEX(LU_Football_Month_Number,MATCH(LEFT(Football_Data[[#This Row],[Month]],3),LU_Months_of_Year,0))</f>
        <v>7</v>
      </c>
      <c r="I1094" s="49">
        <v>0</v>
      </c>
    </row>
    <row r="1095" spans="6:9" x14ac:dyDescent="0.2">
      <c r="F1095" s="20" t="s">
        <v>288</v>
      </c>
      <c r="G1095" s="20" t="s">
        <v>300</v>
      </c>
      <c r="H1095" s="5">
        <f>INDEX(LU_Football_Month_Number,MATCH(LEFT(Football_Data[[#This Row],[Month]],3),LU_Months_of_Year,0))</f>
        <v>8</v>
      </c>
      <c r="I1095" s="49">
        <v>0</v>
      </c>
    </row>
    <row r="1096" spans="6:9" x14ac:dyDescent="0.2">
      <c r="F1096" s="20" t="s">
        <v>277</v>
      </c>
      <c r="G1096" s="20" t="s">
        <v>300</v>
      </c>
      <c r="H1096" s="5">
        <f>INDEX(LU_Football_Month_Number,MATCH(LEFT(Football_Data[[#This Row],[Month]],3),LU_Months_of_Year,0))</f>
        <v>8</v>
      </c>
      <c r="I1096" s="49">
        <v>0</v>
      </c>
    </row>
    <row r="1097" spans="6:9" x14ac:dyDescent="0.2">
      <c r="F1097" s="20" t="s">
        <v>271</v>
      </c>
      <c r="G1097" s="20" t="s">
        <v>294</v>
      </c>
      <c r="H1097" s="5">
        <f>INDEX(LU_Football_Month_Number,MATCH(LEFT(Football_Data[[#This Row],[Month]],3),LU_Months_of_Year,0))</f>
        <v>2</v>
      </c>
      <c r="I1097" s="49">
        <v>0</v>
      </c>
    </row>
    <row r="1098" spans="6:9" x14ac:dyDescent="0.2">
      <c r="F1098" s="20" t="s">
        <v>280</v>
      </c>
      <c r="G1098" s="20" t="s">
        <v>297</v>
      </c>
      <c r="H1098" s="5">
        <f>INDEX(LU_Football_Month_Number,MATCH(LEFT(Football_Data[[#This Row],[Month]],3),LU_Months_of_Year,0))</f>
        <v>5</v>
      </c>
      <c r="I1098" s="49">
        <v>1</v>
      </c>
    </row>
    <row r="1099" spans="6:9" x14ac:dyDescent="0.2">
      <c r="F1099" s="20" t="s">
        <v>291</v>
      </c>
      <c r="G1099" s="20" t="s">
        <v>293</v>
      </c>
      <c r="H1099" s="5">
        <f>INDEX(LU_Football_Month_Number,MATCH(LEFT(Football_Data[[#This Row],[Month]],3),LU_Months_of_Year,0))</f>
        <v>1</v>
      </c>
      <c r="I1099" s="49">
        <v>3</v>
      </c>
    </row>
    <row r="1100" spans="6:9" x14ac:dyDescent="0.2">
      <c r="F1100" s="20" t="s">
        <v>275</v>
      </c>
      <c r="G1100" s="20" t="s">
        <v>181</v>
      </c>
      <c r="H1100" s="5">
        <f>INDEX(LU_Football_Month_Number,MATCH(LEFT(Football_Data[[#This Row],[Month]],3),LU_Months_of_Year,0))</f>
        <v>10</v>
      </c>
      <c r="I1100" s="49">
        <v>3</v>
      </c>
    </row>
    <row r="1101" spans="6:9" x14ac:dyDescent="0.2">
      <c r="F1101" s="20" t="s">
        <v>289</v>
      </c>
      <c r="G1101" s="20" t="s">
        <v>293</v>
      </c>
      <c r="H1101" s="5">
        <f>INDEX(LU_Football_Month_Number,MATCH(LEFT(Football_Data[[#This Row],[Month]],3),LU_Months_of_Year,0))</f>
        <v>1</v>
      </c>
      <c r="I1101" s="49">
        <v>1</v>
      </c>
    </row>
    <row r="1102" spans="6:9" x14ac:dyDescent="0.2">
      <c r="F1102" s="20" t="s">
        <v>278</v>
      </c>
      <c r="G1102" s="20" t="s">
        <v>295</v>
      </c>
      <c r="H1102" s="5">
        <f>INDEX(LU_Football_Month_Number,MATCH(LEFT(Football_Data[[#This Row],[Month]],3),LU_Months_of_Year,0))</f>
        <v>3</v>
      </c>
      <c r="I1102" s="49">
        <v>3</v>
      </c>
    </row>
    <row r="1103" spans="6:9" x14ac:dyDescent="0.2">
      <c r="F1103" s="20" t="s">
        <v>290</v>
      </c>
      <c r="G1103" s="20" t="s">
        <v>301</v>
      </c>
      <c r="H1103" s="5">
        <f>INDEX(LU_Football_Month_Number,MATCH(LEFT(Football_Data[[#This Row],[Month]],3),LU_Months_of_Year,0))</f>
        <v>9</v>
      </c>
      <c r="I1103" s="49">
        <v>0</v>
      </c>
    </row>
    <row r="1104" spans="6:9" x14ac:dyDescent="0.2">
      <c r="F1104" s="20" t="s">
        <v>289</v>
      </c>
      <c r="G1104" s="20" t="s">
        <v>300</v>
      </c>
      <c r="H1104" s="5">
        <f>INDEX(LU_Football_Month_Number,MATCH(LEFT(Football_Data[[#This Row],[Month]],3),LU_Months_of_Year,0))</f>
        <v>8</v>
      </c>
      <c r="I1104" s="49">
        <v>0</v>
      </c>
    </row>
    <row r="1105" spans="6:9" x14ac:dyDescent="0.2">
      <c r="F1105" s="20" t="s">
        <v>288</v>
      </c>
      <c r="G1105" s="20" t="s">
        <v>296</v>
      </c>
      <c r="H1105" s="5">
        <f>INDEX(LU_Football_Month_Number,MATCH(LEFT(Football_Data[[#This Row],[Month]],3),LU_Months_of_Year,0))</f>
        <v>4</v>
      </c>
      <c r="I1105" s="49">
        <v>0</v>
      </c>
    </row>
    <row r="1106" spans="6:9" x14ac:dyDescent="0.2">
      <c r="F1106" s="20" t="s">
        <v>277</v>
      </c>
      <c r="G1106" s="20" t="s">
        <v>181</v>
      </c>
      <c r="H1106" s="5">
        <f>INDEX(LU_Football_Month_Number,MATCH(LEFT(Football_Data[[#This Row],[Month]],3),LU_Months_of_Year,0))</f>
        <v>10</v>
      </c>
      <c r="I1106" s="49">
        <v>3</v>
      </c>
    </row>
    <row r="1107" spans="6:9" x14ac:dyDescent="0.2">
      <c r="F1107" s="20" t="s">
        <v>283</v>
      </c>
      <c r="G1107" s="20" t="s">
        <v>299</v>
      </c>
      <c r="H1107" s="5">
        <f>INDEX(LU_Football_Month_Number,MATCH(LEFT(Football_Data[[#This Row],[Month]],3),LU_Months_of_Year,0))</f>
        <v>7</v>
      </c>
      <c r="I1107" s="49">
        <v>0</v>
      </c>
    </row>
    <row r="1108" spans="6:9" x14ac:dyDescent="0.2">
      <c r="F1108" s="20" t="s">
        <v>280</v>
      </c>
      <c r="G1108" s="20" t="s">
        <v>181</v>
      </c>
      <c r="H1108" s="5">
        <f>INDEX(LU_Football_Month_Number,MATCH(LEFT(Football_Data[[#This Row],[Month]],3),LU_Months_of_Year,0))</f>
        <v>10</v>
      </c>
      <c r="I1108" s="49">
        <v>0</v>
      </c>
    </row>
    <row r="1109" spans="6:9" x14ac:dyDescent="0.2">
      <c r="F1109" s="20" t="s">
        <v>292</v>
      </c>
      <c r="G1109" s="20" t="s">
        <v>301</v>
      </c>
      <c r="H1109" s="5">
        <f>INDEX(LU_Football_Month_Number,MATCH(LEFT(Football_Data[[#This Row],[Month]],3),LU_Months_of_Year,0))</f>
        <v>9</v>
      </c>
      <c r="I1109" s="49">
        <v>0</v>
      </c>
    </row>
    <row r="1110" spans="6:9" x14ac:dyDescent="0.2">
      <c r="F1110" s="20" t="s">
        <v>280</v>
      </c>
      <c r="G1110" s="20" t="s">
        <v>298</v>
      </c>
      <c r="H1110" s="5">
        <f>INDEX(LU_Football_Month_Number,MATCH(LEFT(Football_Data[[#This Row],[Month]],3),LU_Months_of_Year,0))</f>
        <v>6</v>
      </c>
      <c r="I1110" s="49">
        <v>0</v>
      </c>
    </row>
    <row r="1111" spans="6:9" x14ac:dyDescent="0.2">
      <c r="F1111" s="20" t="s">
        <v>276</v>
      </c>
      <c r="G1111" s="20" t="s">
        <v>299</v>
      </c>
      <c r="H1111" s="5">
        <f>INDEX(LU_Football_Month_Number,MATCH(LEFT(Football_Data[[#This Row],[Month]],3),LU_Months_of_Year,0))</f>
        <v>7</v>
      </c>
      <c r="I1111" s="49">
        <v>1</v>
      </c>
    </row>
    <row r="1112" spans="6:9" x14ac:dyDescent="0.2">
      <c r="F1112" s="20" t="s">
        <v>278</v>
      </c>
      <c r="G1112" s="20" t="s">
        <v>293</v>
      </c>
      <c r="H1112" s="5">
        <f>INDEX(LU_Football_Month_Number,MATCH(LEFT(Football_Data[[#This Row],[Month]],3),LU_Months_of_Year,0))</f>
        <v>1</v>
      </c>
      <c r="I1112" s="49">
        <v>1</v>
      </c>
    </row>
    <row r="1113" spans="6:9" x14ac:dyDescent="0.2">
      <c r="F1113" s="20" t="s">
        <v>282</v>
      </c>
      <c r="G1113" s="20" t="s">
        <v>301</v>
      </c>
      <c r="H1113" s="5">
        <f>INDEX(LU_Football_Month_Number,MATCH(LEFT(Football_Data[[#This Row],[Month]],3),LU_Months_of_Year,0))</f>
        <v>9</v>
      </c>
      <c r="I1113" s="49">
        <v>3</v>
      </c>
    </row>
    <row r="1114" spans="6:9" x14ac:dyDescent="0.2">
      <c r="F1114" s="20" t="s">
        <v>284</v>
      </c>
      <c r="G1114" s="20" t="s">
        <v>300</v>
      </c>
      <c r="H1114" s="5">
        <f>INDEX(LU_Football_Month_Number,MATCH(LEFT(Football_Data[[#This Row],[Month]],3),LU_Months_of_Year,0))</f>
        <v>8</v>
      </c>
      <c r="I1114" s="49">
        <v>3</v>
      </c>
    </row>
    <row r="1115" spans="6:9" x14ac:dyDescent="0.2">
      <c r="F1115" s="20" t="s">
        <v>274</v>
      </c>
      <c r="G1115" s="20" t="s">
        <v>297</v>
      </c>
      <c r="H1115" s="5">
        <f>INDEX(LU_Football_Month_Number,MATCH(LEFT(Football_Data[[#This Row],[Month]],3),LU_Months_of_Year,0))</f>
        <v>5</v>
      </c>
      <c r="I1115" s="49">
        <v>3</v>
      </c>
    </row>
    <row r="1116" spans="6:9" x14ac:dyDescent="0.2">
      <c r="F1116" s="20" t="s">
        <v>283</v>
      </c>
      <c r="G1116" s="20" t="s">
        <v>297</v>
      </c>
      <c r="H1116" s="5">
        <f>INDEX(LU_Football_Month_Number,MATCH(LEFT(Football_Data[[#This Row],[Month]],3),LU_Months_of_Year,0))</f>
        <v>5</v>
      </c>
      <c r="I1116" s="49">
        <v>1</v>
      </c>
    </row>
    <row r="1117" spans="6:9" x14ac:dyDescent="0.2">
      <c r="F1117" s="20" t="s">
        <v>292</v>
      </c>
      <c r="G1117" s="20" t="s">
        <v>181</v>
      </c>
      <c r="H1117" s="5">
        <f>INDEX(LU_Football_Month_Number,MATCH(LEFT(Football_Data[[#This Row],[Month]],3),LU_Months_of_Year,0))</f>
        <v>10</v>
      </c>
      <c r="I1117" s="49">
        <v>0</v>
      </c>
    </row>
    <row r="1118" spans="6:9" x14ac:dyDescent="0.2">
      <c r="F1118" s="20" t="s">
        <v>274</v>
      </c>
      <c r="G1118" s="20" t="s">
        <v>298</v>
      </c>
      <c r="H1118" s="5">
        <f>INDEX(LU_Football_Month_Number,MATCH(LEFT(Football_Data[[#This Row],[Month]],3),LU_Months_of_Year,0))</f>
        <v>6</v>
      </c>
      <c r="I1118" s="49">
        <v>3</v>
      </c>
    </row>
    <row r="1119" spans="6:9" x14ac:dyDescent="0.2">
      <c r="F1119" s="20" t="s">
        <v>282</v>
      </c>
      <c r="G1119" s="20" t="s">
        <v>301</v>
      </c>
      <c r="H1119" s="5">
        <f>INDEX(LU_Football_Month_Number,MATCH(LEFT(Football_Data[[#This Row],[Month]],3),LU_Months_of_Year,0))</f>
        <v>9</v>
      </c>
      <c r="I1119" s="49">
        <v>3</v>
      </c>
    </row>
    <row r="1120" spans="6:9" x14ac:dyDescent="0.2">
      <c r="F1120" s="20" t="s">
        <v>275</v>
      </c>
      <c r="G1120" s="20" t="s">
        <v>297</v>
      </c>
      <c r="H1120" s="5">
        <f>INDEX(LU_Football_Month_Number,MATCH(LEFT(Football_Data[[#This Row],[Month]],3),LU_Months_of_Year,0))</f>
        <v>5</v>
      </c>
      <c r="I1120" s="49">
        <v>1</v>
      </c>
    </row>
    <row r="1121" spans="6:9" x14ac:dyDescent="0.2">
      <c r="F1121" s="20" t="s">
        <v>285</v>
      </c>
      <c r="G1121" s="20" t="s">
        <v>301</v>
      </c>
      <c r="H1121" s="5">
        <f>INDEX(LU_Football_Month_Number,MATCH(LEFT(Football_Data[[#This Row],[Month]],3),LU_Months_of_Year,0))</f>
        <v>9</v>
      </c>
      <c r="I1121" s="49">
        <v>3</v>
      </c>
    </row>
    <row r="1122" spans="6:9" x14ac:dyDescent="0.2">
      <c r="F1122" s="20" t="s">
        <v>272</v>
      </c>
      <c r="G1122" s="20" t="s">
        <v>296</v>
      </c>
      <c r="H1122" s="5">
        <f>INDEX(LU_Football_Month_Number,MATCH(LEFT(Football_Data[[#This Row],[Month]],3),LU_Months_of_Year,0))</f>
        <v>4</v>
      </c>
      <c r="I1122" s="49">
        <v>3</v>
      </c>
    </row>
    <row r="1123" spans="6:9" x14ac:dyDescent="0.2">
      <c r="F1123" s="20" t="s">
        <v>286</v>
      </c>
      <c r="G1123" s="20" t="s">
        <v>294</v>
      </c>
      <c r="H1123" s="5">
        <f>INDEX(LU_Football_Month_Number,MATCH(LEFT(Football_Data[[#This Row],[Month]],3),LU_Months_of_Year,0))</f>
        <v>2</v>
      </c>
      <c r="I1123" s="49">
        <v>0</v>
      </c>
    </row>
    <row r="1124" spans="6:9" x14ac:dyDescent="0.2">
      <c r="F1124" s="20" t="s">
        <v>283</v>
      </c>
      <c r="G1124" s="20" t="s">
        <v>300</v>
      </c>
      <c r="H1124" s="5">
        <f>INDEX(LU_Football_Month_Number,MATCH(LEFT(Football_Data[[#This Row],[Month]],3),LU_Months_of_Year,0))</f>
        <v>8</v>
      </c>
      <c r="I1124" s="49">
        <v>1</v>
      </c>
    </row>
    <row r="1125" spans="6:9" x14ac:dyDescent="0.2">
      <c r="F1125" s="20" t="s">
        <v>289</v>
      </c>
      <c r="G1125" s="20" t="s">
        <v>293</v>
      </c>
      <c r="H1125" s="5">
        <f>INDEX(LU_Football_Month_Number,MATCH(LEFT(Football_Data[[#This Row],[Month]],3),LU_Months_of_Year,0))</f>
        <v>1</v>
      </c>
      <c r="I1125" s="49">
        <v>0</v>
      </c>
    </row>
    <row r="1126" spans="6:9" x14ac:dyDescent="0.2">
      <c r="F1126" s="20" t="s">
        <v>285</v>
      </c>
      <c r="G1126" s="20" t="s">
        <v>296</v>
      </c>
      <c r="H1126" s="5">
        <f>INDEX(LU_Football_Month_Number,MATCH(LEFT(Football_Data[[#This Row],[Month]],3),LU_Months_of_Year,0))</f>
        <v>4</v>
      </c>
      <c r="I1126" s="49">
        <v>0</v>
      </c>
    </row>
    <row r="1127" spans="6:9" x14ac:dyDescent="0.2">
      <c r="F1127" s="20" t="s">
        <v>280</v>
      </c>
      <c r="G1127" s="20" t="s">
        <v>181</v>
      </c>
      <c r="H1127" s="5">
        <f>INDEX(LU_Football_Month_Number,MATCH(LEFT(Football_Data[[#This Row],[Month]],3),LU_Months_of_Year,0))</f>
        <v>10</v>
      </c>
      <c r="I1127" s="49">
        <v>0</v>
      </c>
    </row>
    <row r="1128" spans="6:9" x14ac:dyDescent="0.2">
      <c r="F1128" s="20" t="s">
        <v>288</v>
      </c>
      <c r="G1128" s="20" t="s">
        <v>293</v>
      </c>
      <c r="H1128" s="5">
        <f>INDEX(LU_Football_Month_Number,MATCH(LEFT(Football_Data[[#This Row],[Month]],3),LU_Months_of_Year,0))</f>
        <v>1</v>
      </c>
      <c r="I1128" s="49">
        <v>1</v>
      </c>
    </row>
    <row r="1129" spans="6:9" x14ac:dyDescent="0.2">
      <c r="F1129" s="20" t="s">
        <v>292</v>
      </c>
      <c r="G1129" s="20" t="s">
        <v>294</v>
      </c>
      <c r="H1129" s="5">
        <f>INDEX(LU_Football_Month_Number,MATCH(LEFT(Football_Data[[#This Row],[Month]],3),LU_Months_of_Year,0))</f>
        <v>2</v>
      </c>
      <c r="I1129" s="49">
        <v>3</v>
      </c>
    </row>
    <row r="1130" spans="6:9" x14ac:dyDescent="0.2">
      <c r="F1130" s="20" t="s">
        <v>288</v>
      </c>
      <c r="G1130" s="20" t="s">
        <v>301</v>
      </c>
      <c r="H1130" s="5">
        <f>INDEX(LU_Football_Month_Number,MATCH(LEFT(Football_Data[[#This Row],[Month]],3),LU_Months_of_Year,0))</f>
        <v>9</v>
      </c>
      <c r="I1130" s="49">
        <v>3</v>
      </c>
    </row>
    <row r="1131" spans="6:9" x14ac:dyDescent="0.2">
      <c r="F1131" s="20" t="s">
        <v>286</v>
      </c>
      <c r="G1131" s="20" t="s">
        <v>297</v>
      </c>
      <c r="H1131" s="5">
        <f>INDEX(LU_Football_Month_Number,MATCH(LEFT(Football_Data[[#This Row],[Month]],3),LU_Months_of_Year,0))</f>
        <v>5</v>
      </c>
      <c r="I1131" s="49">
        <v>1</v>
      </c>
    </row>
    <row r="1132" spans="6:9" x14ac:dyDescent="0.2">
      <c r="F1132" s="20" t="s">
        <v>285</v>
      </c>
      <c r="G1132" s="20" t="s">
        <v>299</v>
      </c>
      <c r="H1132" s="5">
        <f>INDEX(LU_Football_Month_Number,MATCH(LEFT(Football_Data[[#This Row],[Month]],3),LU_Months_of_Year,0))</f>
        <v>7</v>
      </c>
      <c r="I1132" s="49">
        <v>0</v>
      </c>
    </row>
    <row r="1133" spans="6:9" x14ac:dyDescent="0.2">
      <c r="F1133" s="20" t="s">
        <v>274</v>
      </c>
      <c r="G1133" s="20" t="s">
        <v>296</v>
      </c>
      <c r="H1133" s="5">
        <f>INDEX(LU_Football_Month_Number,MATCH(LEFT(Football_Data[[#This Row],[Month]],3),LU_Months_of_Year,0))</f>
        <v>4</v>
      </c>
      <c r="I1133" s="49">
        <v>3</v>
      </c>
    </row>
    <row r="1134" spans="6:9" x14ac:dyDescent="0.2">
      <c r="F1134" s="20" t="s">
        <v>277</v>
      </c>
      <c r="G1134" s="20" t="s">
        <v>294</v>
      </c>
      <c r="H1134" s="5">
        <f>INDEX(LU_Football_Month_Number,MATCH(LEFT(Football_Data[[#This Row],[Month]],3),LU_Months_of_Year,0))</f>
        <v>2</v>
      </c>
      <c r="I1134" s="49">
        <v>1</v>
      </c>
    </row>
    <row r="1135" spans="6:9" x14ac:dyDescent="0.2">
      <c r="F1135" s="20" t="s">
        <v>280</v>
      </c>
      <c r="G1135" s="20" t="s">
        <v>299</v>
      </c>
      <c r="H1135" s="5">
        <f>INDEX(LU_Football_Month_Number,MATCH(LEFT(Football_Data[[#This Row],[Month]],3),LU_Months_of_Year,0))</f>
        <v>7</v>
      </c>
      <c r="I1135" s="49">
        <v>0</v>
      </c>
    </row>
    <row r="1136" spans="6:9" x14ac:dyDescent="0.2">
      <c r="F1136" s="20" t="s">
        <v>284</v>
      </c>
      <c r="G1136" s="20" t="s">
        <v>300</v>
      </c>
      <c r="H1136" s="5">
        <f>INDEX(LU_Football_Month_Number,MATCH(LEFT(Football_Data[[#This Row],[Month]],3),LU_Months_of_Year,0))</f>
        <v>8</v>
      </c>
      <c r="I1136" s="49">
        <v>3</v>
      </c>
    </row>
    <row r="1137" spans="6:9" x14ac:dyDescent="0.2">
      <c r="F1137" s="20" t="s">
        <v>272</v>
      </c>
      <c r="G1137" s="20" t="s">
        <v>301</v>
      </c>
      <c r="H1137" s="5">
        <f>INDEX(LU_Football_Month_Number,MATCH(LEFT(Football_Data[[#This Row],[Month]],3),LU_Months_of_Year,0))</f>
        <v>9</v>
      </c>
      <c r="I1137" s="49">
        <v>1</v>
      </c>
    </row>
    <row r="1138" spans="6:9" x14ac:dyDescent="0.2">
      <c r="F1138" s="20" t="s">
        <v>292</v>
      </c>
      <c r="G1138" s="20" t="s">
        <v>294</v>
      </c>
      <c r="H1138" s="5">
        <f>INDEX(LU_Football_Month_Number,MATCH(LEFT(Football_Data[[#This Row],[Month]],3),LU_Months_of_Year,0))</f>
        <v>2</v>
      </c>
      <c r="I1138" s="49">
        <v>1</v>
      </c>
    </row>
    <row r="1139" spans="6:9" x14ac:dyDescent="0.2">
      <c r="F1139" s="20" t="s">
        <v>285</v>
      </c>
      <c r="G1139" s="20" t="s">
        <v>296</v>
      </c>
      <c r="H1139" s="5">
        <f>INDEX(LU_Football_Month_Number,MATCH(LEFT(Football_Data[[#This Row],[Month]],3),LU_Months_of_Year,0))</f>
        <v>4</v>
      </c>
      <c r="I1139" s="49">
        <v>3</v>
      </c>
    </row>
    <row r="1140" spans="6:9" x14ac:dyDescent="0.2">
      <c r="F1140" s="20" t="s">
        <v>273</v>
      </c>
      <c r="G1140" s="20" t="s">
        <v>298</v>
      </c>
      <c r="H1140" s="5">
        <f>INDEX(LU_Football_Month_Number,MATCH(LEFT(Football_Data[[#This Row],[Month]],3),LU_Months_of_Year,0))</f>
        <v>6</v>
      </c>
      <c r="I1140" s="49">
        <v>0</v>
      </c>
    </row>
    <row r="1141" spans="6:9" x14ac:dyDescent="0.2">
      <c r="F1141" s="20" t="s">
        <v>273</v>
      </c>
      <c r="G1141" s="20" t="s">
        <v>299</v>
      </c>
      <c r="H1141" s="5">
        <f>INDEX(LU_Football_Month_Number,MATCH(LEFT(Football_Data[[#This Row],[Month]],3),LU_Months_of_Year,0))</f>
        <v>7</v>
      </c>
      <c r="I1141" s="49">
        <v>0</v>
      </c>
    </row>
    <row r="1142" spans="6:9" x14ac:dyDescent="0.2">
      <c r="F1142" s="20" t="s">
        <v>274</v>
      </c>
      <c r="G1142" s="20" t="s">
        <v>295</v>
      </c>
      <c r="H1142" s="5">
        <f>INDEX(LU_Football_Month_Number,MATCH(LEFT(Football_Data[[#This Row],[Month]],3),LU_Months_of_Year,0))</f>
        <v>3</v>
      </c>
      <c r="I1142" s="49">
        <v>1</v>
      </c>
    </row>
    <row r="1143" spans="6:9" x14ac:dyDescent="0.2">
      <c r="F1143" s="20" t="s">
        <v>292</v>
      </c>
      <c r="G1143" s="20" t="s">
        <v>300</v>
      </c>
      <c r="H1143" s="5">
        <f>INDEX(LU_Football_Month_Number,MATCH(LEFT(Football_Data[[#This Row],[Month]],3),LU_Months_of_Year,0))</f>
        <v>8</v>
      </c>
      <c r="I1143" s="49">
        <v>3</v>
      </c>
    </row>
    <row r="1144" spans="6:9" x14ac:dyDescent="0.2">
      <c r="F1144" s="20" t="s">
        <v>286</v>
      </c>
      <c r="G1144" s="20" t="s">
        <v>299</v>
      </c>
      <c r="H1144" s="5">
        <f>INDEX(LU_Football_Month_Number,MATCH(LEFT(Football_Data[[#This Row],[Month]],3),LU_Months_of_Year,0))</f>
        <v>7</v>
      </c>
      <c r="I1144" s="49">
        <v>1</v>
      </c>
    </row>
    <row r="1145" spans="6:9" x14ac:dyDescent="0.2">
      <c r="F1145" s="20" t="s">
        <v>272</v>
      </c>
      <c r="G1145" s="20" t="s">
        <v>300</v>
      </c>
      <c r="H1145" s="5">
        <f>INDEX(LU_Football_Month_Number,MATCH(LEFT(Football_Data[[#This Row],[Month]],3),LU_Months_of_Year,0))</f>
        <v>8</v>
      </c>
      <c r="I1145" s="49">
        <v>3</v>
      </c>
    </row>
    <row r="1146" spans="6:9" x14ac:dyDescent="0.2">
      <c r="F1146" s="20" t="s">
        <v>273</v>
      </c>
      <c r="G1146" s="20" t="s">
        <v>293</v>
      </c>
      <c r="H1146" s="5">
        <f>INDEX(LU_Football_Month_Number,MATCH(LEFT(Football_Data[[#This Row],[Month]],3),LU_Months_of_Year,0))</f>
        <v>1</v>
      </c>
      <c r="I1146" s="49">
        <v>3</v>
      </c>
    </row>
    <row r="1147" spans="6:9" x14ac:dyDescent="0.2">
      <c r="F1147" s="20" t="s">
        <v>269</v>
      </c>
      <c r="G1147" s="20" t="s">
        <v>301</v>
      </c>
      <c r="H1147" s="5">
        <f>INDEX(LU_Football_Month_Number,MATCH(LEFT(Football_Data[[#This Row],[Month]],3),LU_Months_of_Year,0))</f>
        <v>9</v>
      </c>
      <c r="I1147" s="49">
        <v>1</v>
      </c>
    </row>
    <row r="1148" spans="6:9" x14ac:dyDescent="0.2">
      <c r="F1148" s="20" t="s">
        <v>269</v>
      </c>
      <c r="G1148" s="20" t="s">
        <v>300</v>
      </c>
      <c r="H1148" s="5">
        <f>INDEX(LU_Football_Month_Number,MATCH(LEFT(Football_Data[[#This Row],[Month]],3),LU_Months_of_Year,0))</f>
        <v>8</v>
      </c>
      <c r="I1148" s="49">
        <v>1</v>
      </c>
    </row>
    <row r="1149" spans="6:9" x14ac:dyDescent="0.2">
      <c r="F1149" s="20" t="s">
        <v>278</v>
      </c>
      <c r="G1149" s="20" t="s">
        <v>300</v>
      </c>
      <c r="H1149" s="5">
        <f>INDEX(LU_Football_Month_Number,MATCH(LEFT(Football_Data[[#This Row],[Month]],3),LU_Months_of_Year,0))</f>
        <v>8</v>
      </c>
      <c r="I1149" s="49">
        <v>1</v>
      </c>
    </row>
    <row r="1150" spans="6:9" x14ac:dyDescent="0.2">
      <c r="F1150" s="20" t="s">
        <v>279</v>
      </c>
      <c r="G1150" s="20" t="s">
        <v>295</v>
      </c>
      <c r="H1150" s="5">
        <f>INDEX(LU_Football_Month_Number,MATCH(LEFT(Football_Data[[#This Row],[Month]],3),LU_Months_of_Year,0))</f>
        <v>3</v>
      </c>
      <c r="I1150" s="49">
        <v>1</v>
      </c>
    </row>
    <row r="1151" spans="6:9" x14ac:dyDescent="0.2">
      <c r="F1151" s="20" t="s">
        <v>275</v>
      </c>
      <c r="G1151" s="20" t="s">
        <v>295</v>
      </c>
      <c r="H1151" s="5">
        <f>INDEX(LU_Football_Month_Number,MATCH(LEFT(Football_Data[[#This Row],[Month]],3),LU_Months_of_Year,0))</f>
        <v>3</v>
      </c>
      <c r="I1151" s="49">
        <v>3</v>
      </c>
    </row>
    <row r="1152" spans="6:9" x14ac:dyDescent="0.2">
      <c r="F1152" s="20" t="s">
        <v>275</v>
      </c>
      <c r="G1152" s="20" t="s">
        <v>301</v>
      </c>
      <c r="H1152" s="5">
        <f>INDEX(LU_Football_Month_Number,MATCH(LEFT(Football_Data[[#This Row],[Month]],3),LU_Months_of_Year,0))</f>
        <v>9</v>
      </c>
      <c r="I1152" s="49">
        <v>3</v>
      </c>
    </row>
    <row r="1153" spans="6:9" x14ac:dyDescent="0.2">
      <c r="F1153" s="20" t="s">
        <v>285</v>
      </c>
      <c r="G1153" s="20" t="s">
        <v>294</v>
      </c>
      <c r="H1153" s="5">
        <f>INDEX(LU_Football_Month_Number,MATCH(LEFT(Football_Data[[#This Row],[Month]],3),LU_Months_of_Year,0))</f>
        <v>2</v>
      </c>
      <c r="I1153" s="49">
        <v>3</v>
      </c>
    </row>
    <row r="1154" spans="6:9" x14ac:dyDescent="0.2">
      <c r="F1154" s="20" t="s">
        <v>286</v>
      </c>
      <c r="G1154" s="20" t="s">
        <v>296</v>
      </c>
      <c r="H1154" s="5">
        <f>INDEX(LU_Football_Month_Number,MATCH(LEFT(Football_Data[[#This Row],[Month]],3),LU_Months_of_Year,0))</f>
        <v>4</v>
      </c>
      <c r="I1154" s="49">
        <v>1</v>
      </c>
    </row>
    <row r="1155" spans="6:9" x14ac:dyDescent="0.2">
      <c r="F1155" s="20" t="s">
        <v>273</v>
      </c>
      <c r="G1155" s="20" t="s">
        <v>300</v>
      </c>
      <c r="H1155" s="5">
        <f>INDEX(LU_Football_Month_Number,MATCH(LEFT(Football_Data[[#This Row],[Month]],3),LU_Months_of_Year,0))</f>
        <v>8</v>
      </c>
      <c r="I1155" s="49">
        <v>0</v>
      </c>
    </row>
    <row r="1156" spans="6:9" x14ac:dyDescent="0.2">
      <c r="F1156" s="20" t="s">
        <v>286</v>
      </c>
      <c r="G1156" s="20" t="s">
        <v>297</v>
      </c>
      <c r="H1156" s="5">
        <f>INDEX(LU_Football_Month_Number,MATCH(LEFT(Football_Data[[#This Row],[Month]],3),LU_Months_of_Year,0))</f>
        <v>5</v>
      </c>
      <c r="I1156" s="49">
        <v>3</v>
      </c>
    </row>
    <row r="1157" spans="6:9" x14ac:dyDescent="0.2">
      <c r="F1157" s="20" t="s">
        <v>286</v>
      </c>
      <c r="G1157" s="20" t="s">
        <v>295</v>
      </c>
      <c r="H1157" s="5">
        <f>INDEX(LU_Football_Month_Number,MATCH(LEFT(Football_Data[[#This Row],[Month]],3),LU_Months_of_Year,0))</f>
        <v>3</v>
      </c>
      <c r="I1157" s="49">
        <v>1</v>
      </c>
    </row>
    <row r="1158" spans="6:9" x14ac:dyDescent="0.2">
      <c r="F1158" s="20" t="s">
        <v>289</v>
      </c>
      <c r="G1158" s="20" t="s">
        <v>301</v>
      </c>
      <c r="H1158" s="5">
        <f>INDEX(LU_Football_Month_Number,MATCH(LEFT(Football_Data[[#This Row],[Month]],3),LU_Months_of_Year,0))</f>
        <v>9</v>
      </c>
      <c r="I1158" s="49">
        <v>0</v>
      </c>
    </row>
    <row r="1159" spans="6:9" x14ac:dyDescent="0.2">
      <c r="F1159" s="20" t="s">
        <v>270</v>
      </c>
      <c r="G1159" s="20" t="s">
        <v>299</v>
      </c>
      <c r="H1159" s="5">
        <f>INDEX(LU_Football_Month_Number,MATCH(LEFT(Football_Data[[#This Row],[Month]],3),LU_Months_of_Year,0))</f>
        <v>7</v>
      </c>
      <c r="I1159" s="49">
        <v>3</v>
      </c>
    </row>
    <row r="1160" spans="6:9" x14ac:dyDescent="0.2">
      <c r="F1160" s="20" t="s">
        <v>288</v>
      </c>
      <c r="G1160" s="20" t="s">
        <v>296</v>
      </c>
      <c r="H1160" s="5">
        <f>INDEX(LU_Football_Month_Number,MATCH(LEFT(Football_Data[[#This Row],[Month]],3),LU_Months_of_Year,0))</f>
        <v>4</v>
      </c>
      <c r="I1160" s="49">
        <v>1</v>
      </c>
    </row>
    <row r="1161" spans="6:9" x14ac:dyDescent="0.2">
      <c r="F1161" s="20" t="s">
        <v>283</v>
      </c>
      <c r="G1161" s="20" t="s">
        <v>181</v>
      </c>
      <c r="H1161" s="5">
        <f>INDEX(LU_Football_Month_Number,MATCH(LEFT(Football_Data[[#This Row],[Month]],3),LU_Months_of_Year,0))</f>
        <v>10</v>
      </c>
      <c r="I1161" s="49">
        <v>3</v>
      </c>
    </row>
    <row r="1162" spans="6:9" x14ac:dyDescent="0.2">
      <c r="F1162" s="20" t="s">
        <v>288</v>
      </c>
      <c r="G1162" s="20" t="s">
        <v>300</v>
      </c>
      <c r="H1162" s="5">
        <f>INDEX(LU_Football_Month_Number,MATCH(LEFT(Football_Data[[#This Row],[Month]],3),LU_Months_of_Year,0))</f>
        <v>8</v>
      </c>
      <c r="I1162" s="49">
        <v>1</v>
      </c>
    </row>
    <row r="1163" spans="6:9" x14ac:dyDescent="0.2">
      <c r="F1163" s="20" t="s">
        <v>286</v>
      </c>
      <c r="G1163" s="20" t="s">
        <v>299</v>
      </c>
      <c r="H1163" s="5">
        <f>INDEX(LU_Football_Month_Number,MATCH(LEFT(Football_Data[[#This Row],[Month]],3),LU_Months_of_Year,0))</f>
        <v>7</v>
      </c>
      <c r="I1163" s="49">
        <v>1</v>
      </c>
    </row>
    <row r="1164" spans="6:9" x14ac:dyDescent="0.2">
      <c r="F1164" s="20" t="s">
        <v>273</v>
      </c>
      <c r="G1164" s="20" t="s">
        <v>298</v>
      </c>
      <c r="H1164" s="5">
        <f>INDEX(LU_Football_Month_Number,MATCH(LEFT(Football_Data[[#This Row],[Month]],3),LU_Months_of_Year,0))</f>
        <v>6</v>
      </c>
      <c r="I1164" s="49">
        <v>1</v>
      </c>
    </row>
    <row r="1165" spans="6:9" x14ac:dyDescent="0.2">
      <c r="F1165" s="20" t="s">
        <v>281</v>
      </c>
      <c r="G1165" s="20" t="s">
        <v>300</v>
      </c>
      <c r="H1165" s="5">
        <f>INDEX(LU_Football_Month_Number,MATCH(LEFT(Football_Data[[#This Row],[Month]],3),LU_Months_of_Year,0))</f>
        <v>8</v>
      </c>
      <c r="I1165" s="49">
        <v>3</v>
      </c>
    </row>
    <row r="1166" spans="6:9" x14ac:dyDescent="0.2">
      <c r="F1166" s="20" t="s">
        <v>289</v>
      </c>
      <c r="G1166" s="20" t="s">
        <v>181</v>
      </c>
      <c r="H1166" s="5">
        <f>INDEX(LU_Football_Month_Number,MATCH(LEFT(Football_Data[[#This Row],[Month]],3),LU_Months_of_Year,0))</f>
        <v>10</v>
      </c>
      <c r="I1166" s="49">
        <v>3</v>
      </c>
    </row>
    <row r="1167" spans="6:9" x14ac:dyDescent="0.2">
      <c r="F1167" s="20" t="s">
        <v>275</v>
      </c>
      <c r="G1167" s="20" t="s">
        <v>294</v>
      </c>
      <c r="H1167" s="5">
        <f>INDEX(LU_Football_Month_Number,MATCH(LEFT(Football_Data[[#This Row],[Month]],3),LU_Months_of_Year,0))</f>
        <v>2</v>
      </c>
      <c r="I1167" s="49">
        <v>1</v>
      </c>
    </row>
    <row r="1168" spans="6:9" x14ac:dyDescent="0.2">
      <c r="F1168" s="20" t="s">
        <v>288</v>
      </c>
      <c r="G1168" s="20" t="s">
        <v>293</v>
      </c>
      <c r="H1168" s="5">
        <f>INDEX(LU_Football_Month_Number,MATCH(LEFT(Football_Data[[#This Row],[Month]],3),LU_Months_of_Year,0))</f>
        <v>1</v>
      </c>
      <c r="I1168" s="49">
        <v>0</v>
      </c>
    </row>
    <row r="1169" spans="6:9" x14ac:dyDescent="0.2">
      <c r="F1169" s="20" t="s">
        <v>283</v>
      </c>
      <c r="G1169" s="20" t="s">
        <v>300</v>
      </c>
      <c r="H1169" s="5">
        <f>INDEX(LU_Football_Month_Number,MATCH(LEFT(Football_Data[[#This Row],[Month]],3),LU_Months_of_Year,0))</f>
        <v>8</v>
      </c>
      <c r="I1169" s="49">
        <v>3</v>
      </c>
    </row>
    <row r="1170" spans="6:9" x14ac:dyDescent="0.2">
      <c r="F1170" s="20" t="s">
        <v>274</v>
      </c>
      <c r="G1170" s="20" t="s">
        <v>296</v>
      </c>
      <c r="H1170" s="5">
        <f>INDEX(LU_Football_Month_Number,MATCH(LEFT(Football_Data[[#This Row],[Month]],3),LU_Months_of_Year,0))</f>
        <v>4</v>
      </c>
      <c r="I1170" s="49">
        <v>1</v>
      </c>
    </row>
    <row r="1171" spans="6:9" x14ac:dyDescent="0.2">
      <c r="F1171" s="20" t="s">
        <v>288</v>
      </c>
      <c r="G1171" s="20" t="s">
        <v>298</v>
      </c>
      <c r="H1171" s="5">
        <f>INDEX(LU_Football_Month_Number,MATCH(LEFT(Football_Data[[#This Row],[Month]],3),LU_Months_of_Year,0))</f>
        <v>6</v>
      </c>
      <c r="I1171" s="49">
        <v>3</v>
      </c>
    </row>
    <row r="1172" spans="6:9" x14ac:dyDescent="0.2">
      <c r="F1172" s="20" t="s">
        <v>289</v>
      </c>
      <c r="G1172" s="20" t="s">
        <v>296</v>
      </c>
      <c r="H1172" s="5">
        <f>INDEX(LU_Football_Month_Number,MATCH(LEFT(Football_Data[[#This Row],[Month]],3),LU_Months_of_Year,0))</f>
        <v>4</v>
      </c>
      <c r="I1172" s="49">
        <v>3</v>
      </c>
    </row>
    <row r="1173" spans="6:9" x14ac:dyDescent="0.2">
      <c r="F1173" s="20" t="s">
        <v>278</v>
      </c>
      <c r="G1173" s="20" t="s">
        <v>299</v>
      </c>
      <c r="H1173" s="5">
        <f>INDEX(LU_Football_Month_Number,MATCH(LEFT(Football_Data[[#This Row],[Month]],3),LU_Months_of_Year,0))</f>
        <v>7</v>
      </c>
      <c r="I1173" s="49">
        <v>0</v>
      </c>
    </row>
    <row r="1174" spans="6:9" x14ac:dyDescent="0.2">
      <c r="F1174" s="20" t="s">
        <v>274</v>
      </c>
      <c r="G1174" s="20" t="s">
        <v>296</v>
      </c>
      <c r="H1174" s="5">
        <f>INDEX(LU_Football_Month_Number,MATCH(LEFT(Football_Data[[#This Row],[Month]],3),LU_Months_of_Year,0))</f>
        <v>4</v>
      </c>
      <c r="I1174" s="49">
        <v>3</v>
      </c>
    </row>
    <row r="1175" spans="6:9" x14ac:dyDescent="0.2">
      <c r="F1175" s="20" t="s">
        <v>275</v>
      </c>
      <c r="G1175" s="20" t="s">
        <v>295</v>
      </c>
      <c r="H1175" s="5">
        <f>INDEX(LU_Football_Month_Number,MATCH(LEFT(Football_Data[[#This Row],[Month]],3),LU_Months_of_Year,0))</f>
        <v>3</v>
      </c>
      <c r="I1175" s="49">
        <v>3</v>
      </c>
    </row>
    <row r="1176" spans="6:9" x14ac:dyDescent="0.2">
      <c r="F1176" s="20" t="s">
        <v>283</v>
      </c>
      <c r="G1176" s="20" t="s">
        <v>299</v>
      </c>
      <c r="H1176" s="5">
        <f>INDEX(LU_Football_Month_Number,MATCH(LEFT(Football_Data[[#This Row],[Month]],3),LU_Months_of_Year,0))</f>
        <v>7</v>
      </c>
      <c r="I1176" s="49">
        <v>3</v>
      </c>
    </row>
    <row r="1177" spans="6:9" x14ac:dyDescent="0.2">
      <c r="F1177" s="20" t="s">
        <v>290</v>
      </c>
      <c r="G1177" s="20" t="s">
        <v>301</v>
      </c>
      <c r="H1177" s="5">
        <f>INDEX(LU_Football_Month_Number,MATCH(LEFT(Football_Data[[#This Row],[Month]],3),LU_Months_of_Year,0))</f>
        <v>9</v>
      </c>
      <c r="I1177" s="49">
        <v>0</v>
      </c>
    </row>
    <row r="1178" spans="6:9" x14ac:dyDescent="0.2">
      <c r="F1178" s="20" t="s">
        <v>276</v>
      </c>
      <c r="G1178" s="20" t="s">
        <v>296</v>
      </c>
      <c r="H1178" s="5">
        <f>INDEX(LU_Football_Month_Number,MATCH(LEFT(Football_Data[[#This Row],[Month]],3),LU_Months_of_Year,0))</f>
        <v>4</v>
      </c>
      <c r="I1178" s="49">
        <v>1</v>
      </c>
    </row>
    <row r="1179" spans="6:9" x14ac:dyDescent="0.2">
      <c r="F1179" s="20" t="s">
        <v>288</v>
      </c>
      <c r="G1179" s="20" t="s">
        <v>296</v>
      </c>
      <c r="H1179" s="5">
        <f>INDEX(LU_Football_Month_Number,MATCH(LEFT(Football_Data[[#This Row],[Month]],3),LU_Months_of_Year,0))</f>
        <v>4</v>
      </c>
      <c r="I1179" s="49">
        <v>1</v>
      </c>
    </row>
    <row r="1180" spans="6:9" x14ac:dyDescent="0.2">
      <c r="F1180" s="20" t="s">
        <v>277</v>
      </c>
      <c r="G1180" s="20" t="s">
        <v>181</v>
      </c>
      <c r="H1180" s="5">
        <f>INDEX(LU_Football_Month_Number,MATCH(LEFT(Football_Data[[#This Row],[Month]],3),LU_Months_of_Year,0))</f>
        <v>10</v>
      </c>
      <c r="I1180" s="49">
        <v>1</v>
      </c>
    </row>
    <row r="1181" spans="6:9" x14ac:dyDescent="0.2">
      <c r="F1181" s="20" t="s">
        <v>274</v>
      </c>
      <c r="G1181" s="20" t="s">
        <v>301</v>
      </c>
      <c r="H1181" s="5">
        <f>INDEX(LU_Football_Month_Number,MATCH(LEFT(Football_Data[[#This Row],[Month]],3),LU_Months_of_Year,0))</f>
        <v>9</v>
      </c>
      <c r="I1181" s="49">
        <v>3</v>
      </c>
    </row>
    <row r="1182" spans="6:9" x14ac:dyDescent="0.2">
      <c r="F1182" s="20" t="s">
        <v>286</v>
      </c>
      <c r="G1182" s="20" t="s">
        <v>295</v>
      </c>
      <c r="H1182" s="5">
        <f>INDEX(LU_Football_Month_Number,MATCH(LEFT(Football_Data[[#This Row],[Month]],3),LU_Months_of_Year,0))</f>
        <v>3</v>
      </c>
      <c r="I1182" s="49">
        <v>3</v>
      </c>
    </row>
    <row r="1183" spans="6:9" x14ac:dyDescent="0.2">
      <c r="F1183" s="20" t="s">
        <v>273</v>
      </c>
      <c r="G1183" s="20" t="s">
        <v>181</v>
      </c>
      <c r="H1183" s="5">
        <f>INDEX(LU_Football_Month_Number,MATCH(LEFT(Football_Data[[#This Row],[Month]],3),LU_Months_of_Year,0))</f>
        <v>10</v>
      </c>
      <c r="I1183" s="49">
        <v>1</v>
      </c>
    </row>
    <row r="1184" spans="6:9" x14ac:dyDescent="0.2">
      <c r="F1184" s="20" t="s">
        <v>282</v>
      </c>
      <c r="G1184" s="20" t="s">
        <v>298</v>
      </c>
      <c r="H1184" s="5">
        <f>INDEX(LU_Football_Month_Number,MATCH(LEFT(Football_Data[[#This Row],[Month]],3),LU_Months_of_Year,0))</f>
        <v>6</v>
      </c>
      <c r="I1184" s="49">
        <v>3</v>
      </c>
    </row>
    <row r="1185" spans="6:9" x14ac:dyDescent="0.2">
      <c r="F1185" s="20" t="s">
        <v>279</v>
      </c>
      <c r="G1185" s="20" t="s">
        <v>301</v>
      </c>
      <c r="H1185" s="5">
        <f>INDEX(LU_Football_Month_Number,MATCH(LEFT(Football_Data[[#This Row],[Month]],3),LU_Months_of_Year,0))</f>
        <v>9</v>
      </c>
      <c r="I1185" s="49">
        <v>1</v>
      </c>
    </row>
    <row r="1186" spans="6:9" x14ac:dyDescent="0.2">
      <c r="F1186" s="20" t="s">
        <v>289</v>
      </c>
      <c r="G1186" s="20" t="s">
        <v>298</v>
      </c>
      <c r="H1186" s="5">
        <f>INDEX(LU_Football_Month_Number,MATCH(LEFT(Football_Data[[#This Row],[Month]],3),LU_Months_of_Year,0))</f>
        <v>6</v>
      </c>
      <c r="I1186" s="49">
        <v>1</v>
      </c>
    </row>
    <row r="1187" spans="6:9" x14ac:dyDescent="0.2">
      <c r="F1187" s="20" t="s">
        <v>270</v>
      </c>
      <c r="G1187" s="20" t="s">
        <v>297</v>
      </c>
      <c r="H1187" s="5">
        <f>INDEX(LU_Football_Month_Number,MATCH(LEFT(Football_Data[[#This Row],[Month]],3),LU_Months_of_Year,0))</f>
        <v>5</v>
      </c>
      <c r="I1187" s="49">
        <v>1</v>
      </c>
    </row>
    <row r="1188" spans="6:9" x14ac:dyDescent="0.2">
      <c r="F1188" s="20" t="s">
        <v>291</v>
      </c>
      <c r="G1188" s="20" t="s">
        <v>298</v>
      </c>
      <c r="H1188" s="5">
        <f>INDEX(LU_Football_Month_Number,MATCH(LEFT(Football_Data[[#This Row],[Month]],3),LU_Months_of_Year,0))</f>
        <v>6</v>
      </c>
      <c r="I1188" s="49">
        <v>3</v>
      </c>
    </row>
    <row r="1189" spans="6:9" x14ac:dyDescent="0.2">
      <c r="F1189" s="20" t="s">
        <v>285</v>
      </c>
      <c r="G1189" s="20" t="s">
        <v>297</v>
      </c>
      <c r="H1189" s="5">
        <f>INDEX(LU_Football_Month_Number,MATCH(LEFT(Football_Data[[#This Row],[Month]],3),LU_Months_of_Year,0))</f>
        <v>5</v>
      </c>
      <c r="I1189" s="49">
        <v>1</v>
      </c>
    </row>
    <row r="1190" spans="6:9" x14ac:dyDescent="0.2">
      <c r="F1190" s="20" t="s">
        <v>272</v>
      </c>
      <c r="G1190" s="20" t="s">
        <v>293</v>
      </c>
      <c r="H1190" s="5">
        <f>INDEX(LU_Football_Month_Number,MATCH(LEFT(Football_Data[[#This Row],[Month]],3),LU_Months_of_Year,0))</f>
        <v>1</v>
      </c>
      <c r="I1190" s="49">
        <v>0</v>
      </c>
    </row>
    <row r="1191" spans="6:9" x14ac:dyDescent="0.2">
      <c r="F1191" s="20" t="s">
        <v>280</v>
      </c>
      <c r="G1191" s="20" t="s">
        <v>295</v>
      </c>
      <c r="H1191" s="5">
        <f>INDEX(LU_Football_Month_Number,MATCH(LEFT(Football_Data[[#This Row],[Month]],3),LU_Months_of_Year,0))</f>
        <v>3</v>
      </c>
      <c r="I1191" s="49">
        <v>3</v>
      </c>
    </row>
    <row r="1192" spans="6:9" x14ac:dyDescent="0.2">
      <c r="F1192" s="20" t="s">
        <v>289</v>
      </c>
      <c r="G1192" s="20" t="s">
        <v>297</v>
      </c>
      <c r="H1192" s="5">
        <f>INDEX(LU_Football_Month_Number,MATCH(LEFT(Football_Data[[#This Row],[Month]],3),LU_Months_of_Year,0))</f>
        <v>5</v>
      </c>
      <c r="I1192" s="49">
        <v>0</v>
      </c>
    </row>
    <row r="1193" spans="6:9" x14ac:dyDescent="0.2">
      <c r="F1193" s="20" t="s">
        <v>290</v>
      </c>
      <c r="G1193" s="20" t="s">
        <v>296</v>
      </c>
      <c r="H1193" s="5">
        <f>INDEX(LU_Football_Month_Number,MATCH(LEFT(Football_Data[[#This Row],[Month]],3),LU_Months_of_Year,0))</f>
        <v>4</v>
      </c>
      <c r="I1193" s="49">
        <v>3</v>
      </c>
    </row>
    <row r="1194" spans="6:9" x14ac:dyDescent="0.2">
      <c r="F1194" s="20" t="s">
        <v>281</v>
      </c>
      <c r="G1194" s="20" t="s">
        <v>297</v>
      </c>
      <c r="H1194" s="5">
        <f>INDEX(LU_Football_Month_Number,MATCH(LEFT(Football_Data[[#This Row],[Month]],3),LU_Months_of_Year,0))</f>
        <v>5</v>
      </c>
      <c r="I1194" s="49">
        <v>3</v>
      </c>
    </row>
    <row r="1195" spans="6:9" x14ac:dyDescent="0.2">
      <c r="F1195" s="20" t="s">
        <v>278</v>
      </c>
      <c r="G1195" s="20" t="s">
        <v>299</v>
      </c>
      <c r="H1195" s="5">
        <f>INDEX(LU_Football_Month_Number,MATCH(LEFT(Football_Data[[#This Row],[Month]],3),LU_Months_of_Year,0))</f>
        <v>7</v>
      </c>
      <c r="I1195" s="49">
        <v>1</v>
      </c>
    </row>
    <row r="1196" spans="6:9" x14ac:dyDescent="0.2">
      <c r="F1196" s="20" t="s">
        <v>272</v>
      </c>
      <c r="G1196" s="20" t="s">
        <v>299</v>
      </c>
      <c r="H1196" s="5">
        <f>INDEX(LU_Football_Month_Number,MATCH(LEFT(Football_Data[[#This Row],[Month]],3),LU_Months_of_Year,0))</f>
        <v>7</v>
      </c>
      <c r="I1196" s="49">
        <v>1</v>
      </c>
    </row>
    <row r="1197" spans="6:9" x14ac:dyDescent="0.2">
      <c r="F1197" s="20" t="s">
        <v>287</v>
      </c>
      <c r="G1197" s="20" t="s">
        <v>293</v>
      </c>
      <c r="H1197" s="5">
        <f>INDEX(LU_Football_Month_Number,MATCH(LEFT(Football_Data[[#This Row],[Month]],3),LU_Months_of_Year,0))</f>
        <v>1</v>
      </c>
      <c r="I1197" s="49">
        <v>0</v>
      </c>
    </row>
    <row r="1198" spans="6:9" x14ac:dyDescent="0.2">
      <c r="F1198" s="20" t="s">
        <v>290</v>
      </c>
      <c r="G1198" s="20" t="s">
        <v>299</v>
      </c>
      <c r="H1198" s="5">
        <f>INDEX(LU_Football_Month_Number,MATCH(LEFT(Football_Data[[#This Row],[Month]],3),LU_Months_of_Year,0))</f>
        <v>7</v>
      </c>
      <c r="I1198" s="49">
        <v>3</v>
      </c>
    </row>
    <row r="1199" spans="6:9" x14ac:dyDescent="0.2">
      <c r="F1199" s="20" t="s">
        <v>289</v>
      </c>
      <c r="G1199" s="20" t="s">
        <v>299</v>
      </c>
      <c r="H1199" s="5">
        <f>INDEX(LU_Football_Month_Number,MATCH(LEFT(Football_Data[[#This Row],[Month]],3),LU_Months_of_Year,0))</f>
        <v>7</v>
      </c>
      <c r="I1199" s="49">
        <v>3</v>
      </c>
    </row>
    <row r="1200" spans="6:9" x14ac:dyDescent="0.2">
      <c r="F1200" s="20" t="s">
        <v>280</v>
      </c>
      <c r="G1200" s="20" t="s">
        <v>297</v>
      </c>
      <c r="H1200" s="5">
        <f>INDEX(LU_Football_Month_Number,MATCH(LEFT(Football_Data[[#This Row],[Month]],3),LU_Months_of_Year,0))</f>
        <v>5</v>
      </c>
      <c r="I1200" s="49">
        <v>0</v>
      </c>
    </row>
    <row r="1201" spans="6:9" x14ac:dyDescent="0.2">
      <c r="F1201" s="20" t="s">
        <v>284</v>
      </c>
      <c r="G1201" s="20" t="s">
        <v>298</v>
      </c>
      <c r="H1201" s="5">
        <f>INDEX(LU_Football_Month_Number,MATCH(LEFT(Football_Data[[#This Row],[Month]],3),LU_Months_of_Year,0))</f>
        <v>6</v>
      </c>
      <c r="I1201" s="49">
        <v>0</v>
      </c>
    </row>
    <row r="1202" spans="6:9" x14ac:dyDescent="0.2">
      <c r="F1202" s="20" t="s">
        <v>272</v>
      </c>
      <c r="G1202" s="20" t="s">
        <v>300</v>
      </c>
      <c r="H1202" s="5">
        <f>INDEX(LU_Football_Month_Number,MATCH(LEFT(Football_Data[[#This Row],[Month]],3),LU_Months_of_Year,0))</f>
        <v>8</v>
      </c>
      <c r="I1202" s="49">
        <v>0</v>
      </c>
    </row>
    <row r="1203" spans="6:9" x14ac:dyDescent="0.2">
      <c r="F1203" s="20" t="s">
        <v>279</v>
      </c>
      <c r="G1203" s="20" t="s">
        <v>293</v>
      </c>
      <c r="H1203" s="5">
        <f>INDEX(LU_Football_Month_Number,MATCH(LEFT(Football_Data[[#This Row],[Month]],3),LU_Months_of_Year,0))</f>
        <v>1</v>
      </c>
      <c r="I1203" s="49">
        <v>3</v>
      </c>
    </row>
    <row r="1204" spans="6:9" x14ac:dyDescent="0.2">
      <c r="F1204" s="20" t="s">
        <v>270</v>
      </c>
      <c r="G1204" s="20" t="s">
        <v>295</v>
      </c>
      <c r="H1204" s="5">
        <f>INDEX(LU_Football_Month_Number,MATCH(LEFT(Football_Data[[#This Row],[Month]],3),LU_Months_of_Year,0))</f>
        <v>3</v>
      </c>
      <c r="I1204" s="49">
        <v>3</v>
      </c>
    </row>
    <row r="1205" spans="6:9" x14ac:dyDescent="0.2">
      <c r="F1205" s="20" t="s">
        <v>273</v>
      </c>
      <c r="G1205" s="20" t="s">
        <v>298</v>
      </c>
      <c r="H1205" s="5">
        <f>INDEX(LU_Football_Month_Number,MATCH(LEFT(Football_Data[[#This Row],[Month]],3),LU_Months_of_Year,0))</f>
        <v>6</v>
      </c>
      <c r="I1205" s="49">
        <v>3</v>
      </c>
    </row>
    <row r="1206" spans="6:9" x14ac:dyDescent="0.2">
      <c r="F1206" s="20" t="s">
        <v>272</v>
      </c>
      <c r="G1206" s="20" t="s">
        <v>294</v>
      </c>
      <c r="H1206" s="5">
        <f>INDEX(LU_Football_Month_Number,MATCH(LEFT(Football_Data[[#This Row],[Month]],3),LU_Months_of_Year,0))</f>
        <v>2</v>
      </c>
      <c r="I1206" s="49">
        <v>3</v>
      </c>
    </row>
    <row r="1207" spans="6:9" x14ac:dyDescent="0.2">
      <c r="F1207" s="20" t="s">
        <v>269</v>
      </c>
      <c r="G1207" s="20" t="s">
        <v>300</v>
      </c>
      <c r="H1207" s="5">
        <f>INDEX(LU_Football_Month_Number,MATCH(LEFT(Football_Data[[#This Row],[Month]],3),LU_Months_of_Year,0))</f>
        <v>8</v>
      </c>
      <c r="I1207" s="49">
        <v>0</v>
      </c>
    </row>
    <row r="1208" spans="6:9" x14ac:dyDescent="0.2">
      <c r="F1208" s="20" t="s">
        <v>288</v>
      </c>
      <c r="G1208" s="20" t="s">
        <v>294</v>
      </c>
      <c r="H1208" s="5">
        <f>INDEX(LU_Football_Month_Number,MATCH(LEFT(Football_Data[[#This Row],[Month]],3),LU_Months_of_Year,0))</f>
        <v>2</v>
      </c>
      <c r="I1208" s="49">
        <v>3</v>
      </c>
    </row>
    <row r="1209" spans="6:9" x14ac:dyDescent="0.2">
      <c r="F1209" s="20" t="s">
        <v>272</v>
      </c>
      <c r="G1209" s="20" t="s">
        <v>296</v>
      </c>
      <c r="H1209" s="5">
        <f>INDEX(LU_Football_Month_Number,MATCH(LEFT(Football_Data[[#This Row],[Month]],3),LU_Months_of_Year,0))</f>
        <v>4</v>
      </c>
      <c r="I1209" s="49">
        <v>3</v>
      </c>
    </row>
    <row r="1210" spans="6:9" x14ac:dyDescent="0.2">
      <c r="F1210" s="20" t="s">
        <v>277</v>
      </c>
      <c r="G1210" s="20" t="s">
        <v>300</v>
      </c>
      <c r="H1210" s="5">
        <f>INDEX(LU_Football_Month_Number,MATCH(LEFT(Football_Data[[#This Row],[Month]],3),LU_Months_of_Year,0))</f>
        <v>8</v>
      </c>
      <c r="I1210" s="49">
        <v>1</v>
      </c>
    </row>
    <row r="1211" spans="6:9" x14ac:dyDescent="0.2">
      <c r="F1211" s="20" t="s">
        <v>277</v>
      </c>
      <c r="G1211" s="20" t="s">
        <v>293</v>
      </c>
      <c r="H1211" s="5">
        <f>INDEX(LU_Football_Month_Number,MATCH(LEFT(Football_Data[[#This Row],[Month]],3),LU_Months_of_Year,0))</f>
        <v>1</v>
      </c>
      <c r="I1211" s="49">
        <v>3</v>
      </c>
    </row>
    <row r="1212" spans="6:9" x14ac:dyDescent="0.2">
      <c r="F1212" s="68" t="s">
        <v>270</v>
      </c>
      <c r="G1212" s="68" t="s">
        <v>296</v>
      </c>
      <c r="H1212" s="5">
        <f>INDEX(LU_Football_Month_Number,MATCH(LEFT(Football_Data[[#This Row],[Month]],3),LU_Months_of_Year,0))</f>
        <v>4</v>
      </c>
      <c r="I1212" s="69">
        <v>1</v>
      </c>
    </row>
  </sheetData>
  <mergeCells count="2">
    <mergeCell ref="J1:K1"/>
    <mergeCell ref="A3:E3"/>
  </mergeCells>
  <conditionalFormatting sqref="H4">
    <cfRule type="cellIs" dxfId="11" priority="1" operator="notEqual">
      <formula>0</formula>
    </cfRule>
  </conditionalFormatting>
  <hyperlinks>
    <hyperlink ref="H4" location="Overall_Error_Check" tooltip="Go to Overall Error Check" display="Overall_Error_Check" xr:uid="{14E795EE-0BDB-4D9B-8B4F-9D33ABE13D3A}"/>
    <hyperlink ref="A3:E3" location="HL_Navigator" tooltip="Go to Navigator (Table of Contents)" display="Navigator" xr:uid="{98A82C45-49EB-40EB-8D1F-33D6FE00E1E8}"/>
    <hyperlink ref="A3" location="HL_Navigator" display="Navigator" xr:uid="{DE754B5F-4853-42D0-B587-0FE1A48CBFC8}"/>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FBCD-C94C-47E6-9BF2-A23846400EEC}">
  <sheetPr codeName="Sheet20">
    <outlinePr summaryBelow="0" summaryRight="0"/>
  </sheetPr>
  <dimension ref="A1:S284"/>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6" max="6" width="19.7109375" bestFit="1" customWidth="1"/>
    <col min="7" max="7" width="9.7109375" bestFit="1" customWidth="1"/>
  </cols>
  <sheetData>
    <row r="1" spans="1:19" ht="20.25" x14ac:dyDescent="0.3">
      <c r="A1" s="14" t="str">
        <f ca="1">IF(ISERROR(RIGHT(CELL("filename",A1),LEN(CELL("filename",A1))-FIND("]",CELL("filename",A1)))),
"",
RIGHT(CELL("filename",A1),LEN(CELL("filename",A1))-FIND("]",CELL("filename",A1))))</f>
        <v>Painless Unpivoting</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G4" s="1">
        <f>Overall_Error_Check</f>
        <v>0</v>
      </c>
    </row>
    <row r="5" spans="1:19" x14ac:dyDescent="0.2">
      <c r="A5" s="11"/>
    </row>
    <row r="6" spans="1:19" ht="16.5" thickBot="1" x14ac:dyDescent="0.3">
      <c r="B6" s="39">
        <f>MAX($B$5:$B5)+1</f>
        <v>1</v>
      </c>
      <c r="C6" s="2" t="str">
        <f ca="1">A1</f>
        <v>Painless Unpivoting</v>
      </c>
      <c r="D6" s="2"/>
      <c r="E6" s="2"/>
      <c r="F6" s="2"/>
      <c r="G6" s="2"/>
      <c r="H6" s="2"/>
      <c r="I6" s="2"/>
      <c r="J6" s="2"/>
      <c r="K6" s="2"/>
      <c r="L6" s="2"/>
      <c r="M6" s="2"/>
      <c r="N6" s="2"/>
      <c r="O6" s="2"/>
      <c r="P6" s="2"/>
      <c r="Q6" s="2"/>
      <c r="R6" s="2"/>
      <c r="S6" s="2"/>
    </row>
    <row r="7" spans="1:19" ht="12.75" thickTop="1" x14ac:dyDescent="0.2"/>
    <row r="8" spans="1:19" ht="16.5" x14ac:dyDescent="0.25">
      <c r="C8" s="3" t="s">
        <v>309</v>
      </c>
    </row>
    <row r="10" spans="1:19" ht="15" x14ac:dyDescent="0.25">
      <c r="D10" s="4" t="s">
        <v>267</v>
      </c>
    </row>
    <row r="12" spans="1:19" ht="12" customHeight="1" x14ac:dyDescent="0.2">
      <c r="F12" s="81"/>
      <c r="G12" s="78" cm="1">
        <f t="array" ref="G12:P12">TRANSPOSE(_xlfn.SEQUENCE(COLUMNS(_xlfn.ANCHORARRAY(F13))-1))</f>
        <v>1</v>
      </c>
      <c r="H12" s="13">
        <v>2</v>
      </c>
      <c r="I12" s="13">
        <v>3</v>
      </c>
      <c r="J12" s="13">
        <v>4</v>
      </c>
      <c r="K12" s="13">
        <v>5</v>
      </c>
      <c r="L12" s="13">
        <v>6</v>
      </c>
      <c r="M12" s="13">
        <v>7</v>
      </c>
      <c r="N12" s="13">
        <v>8</v>
      </c>
      <c r="O12" s="13">
        <v>9</v>
      </c>
      <c r="P12" s="13">
        <v>10</v>
      </c>
    </row>
    <row r="13" spans="1:19" ht="12" customHeight="1" x14ac:dyDescent="0.2">
      <c r="F13" s="92" cm="1">
        <f t="array" ref="F13:P37">'Creating a PivotTable'!L12:V36</f>
        <v>0</v>
      </c>
      <c r="G13" s="13" t="str">
        <v>August</v>
      </c>
      <c r="H13" s="13" t="str">
        <v>September</v>
      </c>
      <c r="I13" s="13" t="str">
        <v>October</v>
      </c>
      <c r="J13" s="13" t="str">
        <v>November</v>
      </c>
      <c r="K13" s="13" t="str">
        <v>December</v>
      </c>
      <c r="L13" s="13" t="str">
        <v>January</v>
      </c>
      <c r="M13" s="13" t="str">
        <v>February</v>
      </c>
      <c r="N13" s="13" t="str">
        <v>March</v>
      </c>
      <c r="O13" s="13" t="str">
        <v>April</v>
      </c>
      <c r="P13" s="13" t="str">
        <v>May</v>
      </c>
    </row>
    <row r="14" spans="1:19" x14ac:dyDescent="0.2">
      <c r="F14" s="77" t="str">
        <v>Aston Villa</v>
      </c>
      <c r="G14" s="87">
        <v>13</v>
      </c>
      <c r="H14" s="87">
        <v>1</v>
      </c>
      <c r="I14" s="86">
        <v>10</v>
      </c>
      <c r="J14" s="86">
        <v>7</v>
      </c>
      <c r="K14" s="86">
        <v>5</v>
      </c>
      <c r="L14" s="86">
        <v>1</v>
      </c>
      <c r="M14" s="86">
        <v>4</v>
      </c>
      <c r="N14" s="86">
        <v>1</v>
      </c>
      <c r="O14" s="86">
        <v>4</v>
      </c>
      <c r="P14" s="86">
        <v>10</v>
      </c>
    </row>
    <row r="15" spans="1:19" x14ac:dyDescent="0.2">
      <c r="F15" s="77" t="str">
        <v>Birmingham City</v>
      </c>
      <c r="G15" s="88">
        <v>8</v>
      </c>
      <c r="H15" s="86">
        <v>5</v>
      </c>
      <c r="I15" s="86">
        <v>11</v>
      </c>
      <c r="J15" s="86">
        <v>11</v>
      </c>
      <c r="K15" s="86">
        <v>10</v>
      </c>
      <c r="L15" s="86">
        <v>7</v>
      </c>
      <c r="M15" s="86">
        <v>4</v>
      </c>
      <c r="N15" s="86">
        <v>0</v>
      </c>
      <c r="O15" s="86">
        <v>1</v>
      </c>
      <c r="P15" s="86">
        <v>6</v>
      </c>
    </row>
    <row r="16" spans="1:19" x14ac:dyDescent="0.2">
      <c r="F16" s="77" t="str">
        <v>Blackburn Rovers</v>
      </c>
      <c r="G16" s="86">
        <v>14</v>
      </c>
      <c r="H16" s="86">
        <v>2</v>
      </c>
      <c r="I16" s="86">
        <v>11</v>
      </c>
      <c r="J16" s="86">
        <v>17</v>
      </c>
      <c r="K16" s="86">
        <v>4</v>
      </c>
      <c r="L16" s="86">
        <v>6</v>
      </c>
      <c r="M16" s="86">
        <v>2</v>
      </c>
      <c r="N16" s="86">
        <v>10</v>
      </c>
      <c r="O16" s="86">
        <v>11</v>
      </c>
      <c r="P16" s="86">
        <v>6</v>
      </c>
    </row>
    <row r="17" spans="6:16" x14ac:dyDescent="0.2">
      <c r="F17" s="77" t="str">
        <v>Bolton Wanderers</v>
      </c>
      <c r="G17" s="86">
        <v>3</v>
      </c>
      <c r="H17" s="86">
        <v>7</v>
      </c>
      <c r="I17" s="86">
        <v>9</v>
      </c>
      <c r="J17" s="86">
        <v>3</v>
      </c>
      <c r="K17" s="86">
        <v>7</v>
      </c>
      <c r="L17" s="86">
        <v>1</v>
      </c>
      <c r="M17" s="86">
        <v>6</v>
      </c>
      <c r="N17" s="86">
        <v>1</v>
      </c>
      <c r="O17" s="86">
        <v>7</v>
      </c>
      <c r="P17" s="86">
        <v>3</v>
      </c>
    </row>
    <row r="18" spans="6:16" x14ac:dyDescent="0.2">
      <c r="F18" s="77" t="str">
        <v>Brentford</v>
      </c>
      <c r="G18" s="86">
        <v>4</v>
      </c>
      <c r="H18" s="86">
        <v>12</v>
      </c>
      <c r="I18" s="86">
        <v>7</v>
      </c>
      <c r="J18" s="86">
        <v>16</v>
      </c>
      <c r="K18" s="86">
        <v>2</v>
      </c>
      <c r="L18" s="86">
        <v>1</v>
      </c>
      <c r="M18" s="86">
        <v>26</v>
      </c>
      <c r="N18" s="86">
        <v>12</v>
      </c>
      <c r="O18" s="86">
        <v>4</v>
      </c>
      <c r="P18" s="86">
        <v>6</v>
      </c>
    </row>
    <row r="19" spans="6:16" x14ac:dyDescent="0.2">
      <c r="F19" s="77" t="str">
        <v>Bristol City</v>
      </c>
      <c r="G19" s="86">
        <v>7</v>
      </c>
      <c r="H19" s="86">
        <v>0</v>
      </c>
      <c r="I19" s="86">
        <v>13</v>
      </c>
      <c r="J19" s="86">
        <v>5</v>
      </c>
      <c r="K19" s="86">
        <v>8</v>
      </c>
      <c r="L19" s="86">
        <v>17</v>
      </c>
      <c r="M19" s="86">
        <v>12</v>
      </c>
      <c r="N19" s="86">
        <v>4</v>
      </c>
      <c r="O19" s="86">
        <v>6</v>
      </c>
      <c r="P19" s="86">
        <v>13</v>
      </c>
    </row>
    <row r="20" spans="6:16" x14ac:dyDescent="0.2">
      <c r="F20" s="77" t="str">
        <v>Derby County</v>
      </c>
      <c r="G20" s="86">
        <v>6</v>
      </c>
      <c r="H20" s="86">
        <v>11</v>
      </c>
      <c r="I20" s="86">
        <v>19</v>
      </c>
      <c r="J20" s="86">
        <v>7</v>
      </c>
      <c r="K20" s="86">
        <v>9</v>
      </c>
      <c r="L20" s="86">
        <v>10</v>
      </c>
      <c r="M20" s="86">
        <v>10</v>
      </c>
      <c r="N20" s="86">
        <v>10</v>
      </c>
      <c r="O20" s="86">
        <v>15</v>
      </c>
      <c r="P20" s="86">
        <v>17</v>
      </c>
    </row>
    <row r="21" spans="6:16" x14ac:dyDescent="0.2">
      <c r="F21" s="77" t="str">
        <v>Hull City</v>
      </c>
      <c r="G21" s="86">
        <v>6</v>
      </c>
      <c r="H21" s="86">
        <v>1</v>
      </c>
      <c r="I21" s="86">
        <v>9</v>
      </c>
      <c r="J21" s="86">
        <v>5</v>
      </c>
      <c r="K21" s="86">
        <v>7</v>
      </c>
      <c r="L21" s="86">
        <v>0</v>
      </c>
      <c r="M21" s="86">
        <v>4</v>
      </c>
      <c r="N21" s="86">
        <v>5</v>
      </c>
      <c r="O21" s="86">
        <v>6</v>
      </c>
      <c r="P21" s="86">
        <v>7</v>
      </c>
    </row>
    <row r="22" spans="6:16" x14ac:dyDescent="0.2">
      <c r="F22" s="77" t="str">
        <v>Ipswich Town</v>
      </c>
      <c r="G22" s="86">
        <v>5</v>
      </c>
      <c r="H22" s="86">
        <v>8</v>
      </c>
      <c r="I22" s="86">
        <v>11</v>
      </c>
      <c r="J22" s="86">
        <v>10</v>
      </c>
      <c r="K22" s="86">
        <v>9</v>
      </c>
      <c r="L22" s="86">
        <v>15</v>
      </c>
      <c r="M22" s="86">
        <v>1</v>
      </c>
      <c r="N22" s="86">
        <v>10</v>
      </c>
      <c r="O22" s="86">
        <v>7</v>
      </c>
      <c r="P22" s="86">
        <v>8</v>
      </c>
    </row>
    <row r="23" spans="6:16" x14ac:dyDescent="0.2">
      <c r="F23" s="77" t="str">
        <v>Leeds United</v>
      </c>
      <c r="G23" s="86">
        <v>6</v>
      </c>
      <c r="H23" s="86">
        <v>2</v>
      </c>
      <c r="I23" s="86">
        <v>3</v>
      </c>
      <c r="J23" s="86">
        <v>2</v>
      </c>
      <c r="K23" s="86">
        <v>2</v>
      </c>
      <c r="L23" s="86">
        <v>3</v>
      </c>
      <c r="M23" s="86">
        <v>13</v>
      </c>
      <c r="N23" s="86">
        <v>3</v>
      </c>
      <c r="O23" s="86">
        <v>3</v>
      </c>
      <c r="P23" s="86">
        <v>5</v>
      </c>
    </row>
    <row r="24" spans="6:16" x14ac:dyDescent="0.2">
      <c r="F24" s="77" t="str">
        <v>Middlesbrough</v>
      </c>
      <c r="G24" s="86">
        <v>8</v>
      </c>
      <c r="H24" s="86">
        <v>9</v>
      </c>
      <c r="I24" s="86">
        <v>7</v>
      </c>
      <c r="J24" s="86">
        <v>7</v>
      </c>
      <c r="K24" s="86">
        <v>3</v>
      </c>
      <c r="L24" s="86">
        <v>9</v>
      </c>
      <c r="M24" s="86">
        <v>2</v>
      </c>
      <c r="N24" s="86">
        <v>9</v>
      </c>
      <c r="O24" s="86">
        <v>8</v>
      </c>
      <c r="P24" s="86">
        <v>4</v>
      </c>
    </row>
    <row r="25" spans="6:16" x14ac:dyDescent="0.2">
      <c r="F25" s="77" t="str">
        <v>Millwall</v>
      </c>
      <c r="G25" s="86">
        <v>12</v>
      </c>
      <c r="H25" s="86">
        <v>4</v>
      </c>
      <c r="I25" s="86">
        <v>6</v>
      </c>
      <c r="J25" s="86">
        <v>3</v>
      </c>
      <c r="K25" s="86">
        <v>10</v>
      </c>
      <c r="L25" s="86">
        <v>9</v>
      </c>
      <c r="M25" s="86">
        <v>6</v>
      </c>
      <c r="N25" s="86">
        <v>13</v>
      </c>
      <c r="O25" s="86">
        <v>9</v>
      </c>
      <c r="P25" s="86">
        <v>5</v>
      </c>
    </row>
    <row r="26" spans="6:16" x14ac:dyDescent="0.2">
      <c r="F26" s="77" t="str">
        <v>Norwich City</v>
      </c>
      <c r="G26" s="86">
        <v>14</v>
      </c>
      <c r="H26" s="86">
        <v>12</v>
      </c>
      <c r="I26" s="86">
        <v>3</v>
      </c>
      <c r="J26" s="86">
        <v>12</v>
      </c>
      <c r="K26" s="86">
        <v>11</v>
      </c>
      <c r="L26" s="86">
        <v>6</v>
      </c>
      <c r="M26" s="86">
        <v>9</v>
      </c>
      <c r="N26" s="86">
        <v>12</v>
      </c>
      <c r="O26" s="86">
        <v>4</v>
      </c>
      <c r="P26" s="86">
        <v>6</v>
      </c>
    </row>
    <row r="27" spans="6:16" x14ac:dyDescent="0.2">
      <c r="F27" s="77" t="str">
        <v>Nottingham Forest</v>
      </c>
      <c r="G27" s="86">
        <v>4</v>
      </c>
      <c r="H27" s="86">
        <v>3</v>
      </c>
      <c r="I27" s="86">
        <v>8</v>
      </c>
      <c r="J27" s="86">
        <v>0</v>
      </c>
      <c r="K27" s="86">
        <v>7</v>
      </c>
      <c r="L27" s="86">
        <v>12</v>
      </c>
      <c r="M27" s="86">
        <v>4</v>
      </c>
      <c r="N27" s="86">
        <v>7</v>
      </c>
      <c r="O27" s="86">
        <v>13</v>
      </c>
      <c r="P27" s="86">
        <v>2</v>
      </c>
    </row>
    <row r="28" spans="6:16" x14ac:dyDescent="0.2">
      <c r="F28" s="77" t="str">
        <v>Preston North End</v>
      </c>
      <c r="G28" s="86">
        <v>16</v>
      </c>
      <c r="H28" s="86">
        <v>4</v>
      </c>
      <c r="I28" s="86">
        <v>4</v>
      </c>
      <c r="J28" s="86">
        <v>11</v>
      </c>
      <c r="K28" s="86">
        <v>2</v>
      </c>
      <c r="L28" s="86">
        <v>5</v>
      </c>
      <c r="M28" s="86">
        <v>7</v>
      </c>
      <c r="N28" s="86">
        <v>12</v>
      </c>
      <c r="O28" s="86">
        <v>7</v>
      </c>
      <c r="P28" s="86">
        <v>5</v>
      </c>
    </row>
    <row r="29" spans="6:16" x14ac:dyDescent="0.2">
      <c r="F29" s="77" t="str">
        <v>Queens Park Rangers</v>
      </c>
      <c r="G29" s="86">
        <v>6</v>
      </c>
      <c r="H29" s="86">
        <v>6</v>
      </c>
      <c r="I29" s="86">
        <v>8</v>
      </c>
      <c r="J29" s="86">
        <v>6</v>
      </c>
      <c r="K29" s="86">
        <v>7</v>
      </c>
      <c r="L29" s="86">
        <v>4</v>
      </c>
      <c r="M29" s="86">
        <v>8</v>
      </c>
      <c r="N29" s="86">
        <v>16</v>
      </c>
      <c r="O29" s="86">
        <v>2</v>
      </c>
      <c r="P29" s="86">
        <v>5</v>
      </c>
    </row>
    <row r="30" spans="6:16" x14ac:dyDescent="0.2">
      <c r="F30" s="77" t="str">
        <v>Reading</v>
      </c>
      <c r="G30" s="86">
        <v>3</v>
      </c>
      <c r="H30" s="86">
        <v>12</v>
      </c>
      <c r="I30" s="86">
        <v>6</v>
      </c>
      <c r="J30" s="86">
        <v>6</v>
      </c>
      <c r="K30" s="86">
        <v>8</v>
      </c>
      <c r="L30" s="86">
        <v>28</v>
      </c>
      <c r="M30" s="86">
        <v>1</v>
      </c>
      <c r="N30" s="86">
        <v>2</v>
      </c>
      <c r="O30" s="86">
        <v>6</v>
      </c>
      <c r="P30" s="86">
        <v>3</v>
      </c>
    </row>
    <row r="31" spans="6:16" x14ac:dyDescent="0.2">
      <c r="F31" s="77" t="str">
        <v>Rotherham United</v>
      </c>
      <c r="G31" s="86">
        <v>3</v>
      </c>
      <c r="H31" s="86">
        <v>9</v>
      </c>
      <c r="I31" s="86">
        <v>13</v>
      </c>
      <c r="J31" s="86">
        <v>5</v>
      </c>
      <c r="K31" s="86">
        <v>11</v>
      </c>
      <c r="L31" s="86">
        <v>6</v>
      </c>
      <c r="M31" s="86">
        <v>2</v>
      </c>
      <c r="N31" s="86">
        <v>9</v>
      </c>
      <c r="O31" s="86">
        <v>1</v>
      </c>
      <c r="P31" s="86">
        <v>3</v>
      </c>
    </row>
    <row r="32" spans="6:16" x14ac:dyDescent="0.2">
      <c r="F32" s="77" t="str">
        <v>Sheffield United</v>
      </c>
      <c r="G32" s="86">
        <v>3</v>
      </c>
      <c r="H32" s="86">
        <v>4</v>
      </c>
      <c r="I32" s="86">
        <v>1</v>
      </c>
      <c r="J32" s="86">
        <v>4</v>
      </c>
      <c r="K32" s="86">
        <v>9</v>
      </c>
      <c r="L32" s="86">
        <v>3</v>
      </c>
      <c r="M32" s="86">
        <v>3</v>
      </c>
      <c r="N32" s="86">
        <v>3</v>
      </c>
      <c r="O32" s="86">
        <v>3</v>
      </c>
      <c r="P32" s="86">
        <v>7</v>
      </c>
    </row>
    <row r="33" spans="3:16" x14ac:dyDescent="0.2">
      <c r="F33" s="77" t="str">
        <v>Sheffield Wednesday</v>
      </c>
      <c r="G33" s="86">
        <v>7</v>
      </c>
      <c r="H33" s="86">
        <v>6</v>
      </c>
      <c r="I33" s="86">
        <v>3</v>
      </c>
      <c r="J33" s="86">
        <v>7</v>
      </c>
      <c r="K33" s="86">
        <v>0</v>
      </c>
      <c r="L33" s="86">
        <v>14</v>
      </c>
      <c r="M33" s="86">
        <v>8</v>
      </c>
      <c r="N33" s="86">
        <v>18</v>
      </c>
      <c r="O33" s="86">
        <v>7</v>
      </c>
      <c r="P33" s="86">
        <v>10</v>
      </c>
    </row>
    <row r="34" spans="3:16" x14ac:dyDescent="0.2">
      <c r="F34" s="77" t="str">
        <v>Stoke City</v>
      </c>
      <c r="G34" s="86">
        <v>6</v>
      </c>
      <c r="H34" s="86">
        <v>6</v>
      </c>
      <c r="I34" s="86">
        <v>6</v>
      </c>
      <c r="J34" s="86">
        <v>8</v>
      </c>
      <c r="K34" s="86">
        <v>3</v>
      </c>
      <c r="L34" s="86">
        <v>10</v>
      </c>
      <c r="M34" s="86">
        <v>11</v>
      </c>
      <c r="N34" s="86">
        <v>7</v>
      </c>
      <c r="O34" s="86">
        <v>5</v>
      </c>
      <c r="P34" s="86">
        <v>8</v>
      </c>
    </row>
    <row r="35" spans="3:16" x14ac:dyDescent="0.2">
      <c r="F35" s="77" t="str">
        <v>Swansea City</v>
      </c>
      <c r="G35" s="86">
        <v>6</v>
      </c>
      <c r="H35" s="86">
        <v>5</v>
      </c>
      <c r="I35" s="86">
        <v>14</v>
      </c>
      <c r="J35" s="86">
        <v>3</v>
      </c>
      <c r="K35" s="86">
        <v>1</v>
      </c>
      <c r="L35" s="86">
        <v>8</v>
      </c>
      <c r="M35" s="86">
        <v>3</v>
      </c>
      <c r="N35" s="86">
        <v>1</v>
      </c>
      <c r="O35" s="86">
        <v>4</v>
      </c>
      <c r="P35" s="86">
        <v>9</v>
      </c>
    </row>
    <row r="36" spans="3:16" x14ac:dyDescent="0.2">
      <c r="F36" s="77" t="str">
        <v>West Bromwich Albion</v>
      </c>
      <c r="G36" s="86">
        <v>6</v>
      </c>
      <c r="H36" s="86">
        <v>1</v>
      </c>
      <c r="I36" s="86">
        <v>3</v>
      </c>
      <c r="J36" s="86">
        <v>7</v>
      </c>
      <c r="K36" s="86">
        <v>1</v>
      </c>
      <c r="L36" s="86">
        <v>18</v>
      </c>
      <c r="M36" s="86">
        <v>7</v>
      </c>
      <c r="N36" s="86">
        <v>4</v>
      </c>
      <c r="O36" s="86">
        <v>10</v>
      </c>
      <c r="P36" s="86">
        <v>4</v>
      </c>
    </row>
    <row r="37" spans="3:16" x14ac:dyDescent="0.2">
      <c r="F37" s="77" t="str">
        <v>Wigan Athletic</v>
      </c>
      <c r="G37" s="86">
        <v>3</v>
      </c>
      <c r="H37" s="86">
        <v>7</v>
      </c>
      <c r="I37" s="86">
        <v>0</v>
      </c>
      <c r="J37" s="86">
        <v>9</v>
      </c>
      <c r="K37" s="86">
        <v>11</v>
      </c>
      <c r="L37" s="86">
        <v>9</v>
      </c>
      <c r="M37" s="86">
        <v>7</v>
      </c>
      <c r="N37" s="86">
        <v>6</v>
      </c>
      <c r="O37" s="86">
        <v>7</v>
      </c>
      <c r="P37" s="86">
        <v>5</v>
      </c>
    </row>
    <row r="40" spans="3:16" ht="16.5" x14ac:dyDescent="0.25">
      <c r="C40" s="3" t="s">
        <v>175</v>
      </c>
    </row>
    <row r="42" spans="3:16" ht="15" x14ac:dyDescent="0.25">
      <c r="D42" s="4" t="s">
        <v>311</v>
      </c>
    </row>
    <row r="44" spans="3:16" ht="12.75" x14ac:dyDescent="0.2">
      <c r="E44" s="23"/>
      <c r="F44" s="13" t="s">
        <v>310</v>
      </c>
      <c r="G44" s="13" t="s">
        <v>176</v>
      </c>
      <c r="H44" s="13" t="s">
        <v>94</v>
      </c>
    </row>
    <row r="45" spans="3:16" ht="12.75" x14ac:dyDescent="0.2">
      <c r="E45" s="93" t="str" cm="1">
        <f t="array" ref="E45:E284">INDEX(_xlfn._xlws.SORT(_xlfn.ANCHORARRAY(G12)&amp;" - "&amp;F14:F37),ROUNDUP(_xlfn.SEQUENCE(COUNTA(F14:F37)*COUNT(_xlfn.ANCHORARRAY(G12)))/COUNT(_xlfn.ANCHORARRAY(G12)),0),MOD(_xlfn.SEQUENCE(COUNTA(F14:F37)*COUNT(_xlfn.ANCHORARRAY(G12)))-1,COUNT(_xlfn.ANCHORARRAY(G12)))+1)</f>
        <v>1 - Aston Villa</v>
      </c>
      <c r="F45" s="96" t="str" cm="1">
        <f t="array" ref="F45:F284">RIGHT(_xlfn.ANCHORARRAY(E45),LEN(_xlfn.ANCHORARRAY(E45))-FIND("-",_xlfn.ANCHORARRAY(E45))-1)</f>
        <v>Aston Villa</v>
      </c>
      <c r="G45" s="96" t="str" cm="1">
        <f t="array" ref="G45:G284">INDEX(G13:P13,LEFT(_xlfn.ANCHORARRAY(E45),FIND("-",_xlfn.ANCHORARRAY(E45))-2)*1)</f>
        <v>August</v>
      </c>
      <c r="H45" s="90" cm="1">
        <f t="array" ref="H45:H284">INDEX(G14:P37,MATCH(_xlfn.ANCHORARRAY(F45),F14:F37,0),MATCH(_xlfn.ANCHORARRAY(G45),G13:P13,0))</f>
        <v>13</v>
      </c>
    </row>
    <row r="46" spans="3:16" ht="12.75" x14ac:dyDescent="0.2">
      <c r="E46" s="23" t="str">
        <v>2 - Aston Villa</v>
      </c>
      <c r="F46" s="94" t="str">
        <v>Aston Villa</v>
      </c>
      <c r="G46" s="94" t="str">
        <v>September</v>
      </c>
      <c r="H46" s="95">
        <v>1</v>
      </c>
    </row>
    <row r="47" spans="3:16" ht="12.75" x14ac:dyDescent="0.2">
      <c r="E47" s="23" t="str">
        <v>3 - Aston Villa</v>
      </c>
      <c r="F47" s="22" t="str">
        <v>Aston Villa</v>
      </c>
      <c r="G47" s="22" t="str">
        <v>October</v>
      </c>
      <c r="H47" s="80">
        <v>10</v>
      </c>
    </row>
    <row r="48" spans="3:16" ht="12.75" x14ac:dyDescent="0.2">
      <c r="E48" s="23" t="str">
        <v>4 - Aston Villa</v>
      </c>
      <c r="F48" s="22" t="str">
        <v>Aston Villa</v>
      </c>
      <c r="G48" s="22" t="str">
        <v>November</v>
      </c>
      <c r="H48" s="80">
        <v>7</v>
      </c>
    </row>
    <row r="49" spans="5:8" ht="12.75" x14ac:dyDescent="0.2">
      <c r="E49" s="23" t="str">
        <v>5 - Aston Villa</v>
      </c>
      <c r="F49" s="22" t="str">
        <v>Aston Villa</v>
      </c>
      <c r="G49" s="22" t="str">
        <v>December</v>
      </c>
      <c r="H49" s="80">
        <v>5</v>
      </c>
    </row>
    <row r="50" spans="5:8" ht="12.75" x14ac:dyDescent="0.2">
      <c r="E50" s="23" t="str">
        <v>6 - Aston Villa</v>
      </c>
      <c r="F50" s="22" t="str">
        <v>Aston Villa</v>
      </c>
      <c r="G50" s="22" t="str">
        <v>January</v>
      </c>
      <c r="H50" s="80">
        <v>1</v>
      </c>
    </row>
    <row r="51" spans="5:8" ht="12.75" x14ac:dyDescent="0.2">
      <c r="E51" s="23" t="str">
        <v>7 - Aston Villa</v>
      </c>
      <c r="F51" s="22" t="str">
        <v>Aston Villa</v>
      </c>
      <c r="G51" s="22" t="str">
        <v>February</v>
      </c>
      <c r="H51" s="80">
        <v>4</v>
      </c>
    </row>
    <row r="52" spans="5:8" ht="12.75" x14ac:dyDescent="0.2">
      <c r="E52" s="23" t="str">
        <v>8 - Aston Villa</v>
      </c>
      <c r="F52" s="22" t="str">
        <v>Aston Villa</v>
      </c>
      <c r="G52" s="22" t="str">
        <v>March</v>
      </c>
      <c r="H52" s="80">
        <v>1</v>
      </c>
    </row>
    <row r="53" spans="5:8" ht="12.75" x14ac:dyDescent="0.2">
      <c r="E53" s="23" t="str">
        <v>9 - Aston Villa</v>
      </c>
      <c r="F53" s="22" t="str">
        <v>Aston Villa</v>
      </c>
      <c r="G53" s="22" t="str">
        <v>April</v>
      </c>
      <c r="H53" s="80">
        <v>4</v>
      </c>
    </row>
    <row r="54" spans="5:8" ht="12.75" x14ac:dyDescent="0.2">
      <c r="E54" s="23" t="str">
        <v>10 - Aston Villa</v>
      </c>
      <c r="F54" s="22" t="str">
        <v>Aston Villa</v>
      </c>
      <c r="G54" s="22" t="str">
        <v>May</v>
      </c>
      <c r="H54" s="80">
        <v>10</v>
      </c>
    </row>
    <row r="55" spans="5:8" ht="12.75" x14ac:dyDescent="0.2">
      <c r="E55" s="23" t="str">
        <v>1 - Birmingham City</v>
      </c>
      <c r="F55" s="22" t="str">
        <v>Birmingham City</v>
      </c>
      <c r="G55" s="22" t="str">
        <v>August</v>
      </c>
      <c r="H55" s="80">
        <v>8</v>
      </c>
    </row>
    <row r="56" spans="5:8" ht="12.75" x14ac:dyDescent="0.2">
      <c r="E56" s="23" t="str">
        <v>2 - Birmingham City</v>
      </c>
      <c r="F56" s="22" t="str">
        <v>Birmingham City</v>
      </c>
      <c r="G56" s="22" t="str">
        <v>September</v>
      </c>
      <c r="H56" s="80">
        <v>5</v>
      </c>
    </row>
    <row r="57" spans="5:8" ht="12.75" x14ac:dyDescent="0.2">
      <c r="E57" s="23" t="str">
        <v>3 - Birmingham City</v>
      </c>
      <c r="F57" s="22" t="str">
        <v>Birmingham City</v>
      </c>
      <c r="G57" s="22" t="str">
        <v>October</v>
      </c>
      <c r="H57" s="80">
        <v>11</v>
      </c>
    </row>
    <row r="58" spans="5:8" ht="12.75" x14ac:dyDescent="0.2">
      <c r="E58" s="23" t="str">
        <v>4 - Birmingham City</v>
      </c>
      <c r="F58" s="22" t="str">
        <v>Birmingham City</v>
      </c>
      <c r="G58" s="22" t="str">
        <v>November</v>
      </c>
      <c r="H58" s="80">
        <v>11</v>
      </c>
    </row>
    <row r="59" spans="5:8" ht="12.75" x14ac:dyDescent="0.2">
      <c r="E59" s="23" t="str">
        <v>5 - Birmingham City</v>
      </c>
      <c r="F59" s="22" t="str">
        <v>Birmingham City</v>
      </c>
      <c r="G59" s="22" t="str">
        <v>December</v>
      </c>
      <c r="H59" s="80">
        <v>10</v>
      </c>
    </row>
    <row r="60" spans="5:8" ht="12.75" x14ac:dyDescent="0.2">
      <c r="E60" s="23" t="str">
        <v>6 - Birmingham City</v>
      </c>
      <c r="F60" s="22" t="str">
        <v>Birmingham City</v>
      </c>
      <c r="G60" s="22" t="str">
        <v>January</v>
      </c>
      <c r="H60" s="80">
        <v>7</v>
      </c>
    </row>
    <row r="61" spans="5:8" ht="12.75" x14ac:dyDescent="0.2">
      <c r="E61" s="23" t="str">
        <v>7 - Birmingham City</v>
      </c>
      <c r="F61" s="22" t="str">
        <v>Birmingham City</v>
      </c>
      <c r="G61" s="22" t="str">
        <v>February</v>
      </c>
      <c r="H61" s="80">
        <v>4</v>
      </c>
    </row>
    <row r="62" spans="5:8" ht="12.75" x14ac:dyDescent="0.2">
      <c r="E62" s="23" t="str">
        <v>8 - Birmingham City</v>
      </c>
      <c r="F62" s="22" t="str">
        <v>Birmingham City</v>
      </c>
      <c r="G62" s="22" t="str">
        <v>March</v>
      </c>
      <c r="H62" s="80">
        <v>0</v>
      </c>
    </row>
    <row r="63" spans="5:8" ht="12.75" x14ac:dyDescent="0.2">
      <c r="E63" s="23" t="str">
        <v>9 - Birmingham City</v>
      </c>
      <c r="F63" s="22" t="str">
        <v>Birmingham City</v>
      </c>
      <c r="G63" s="22" t="str">
        <v>April</v>
      </c>
      <c r="H63" s="80">
        <v>1</v>
      </c>
    </row>
    <row r="64" spans="5:8" ht="12.75" x14ac:dyDescent="0.2">
      <c r="E64" s="23" t="str">
        <v>10 - Birmingham City</v>
      </c>
      <c r="F64" s="22" t="str">
        <v>Birmingham City</v>
      </c>
      <c r="G64" s="22" t="str">
        <v>May</v>
      </c>
      <c r="H64" s="80">
        <v>6</v>
      </c>
    </row>
    <row r="65" spans="5:8" ht="12.75" x14ac:dyDescent="0.2">
      <c r="E65" s="23" t="str">
        <v>1 - Blackburn Rovers</v>
      </c>
      <c r="F65" s="22" t="str">
        <v>Blackburn Rovers</v>
      </c>
      <c r="G65" s="22" t="str">
        <v>August</v>
      </c>
      <c r="H65" s="80">
        <v>14</v>
      </c>
    </row>
    <row r="66" spans="5:8" ht="12.75" x14ac:dyDescent="0.2">
      <c r="E66" s="23" t="str">
        <v>2 - Blackburn Rovers</v>
      </c>
      <c r="F66" s="22" t="str">
        <v>Blackburn Rovers</v>
      </c>
      <c r="G66" s="22" t="str">
        <v>September</v>
      </c>
      <c r="H66" s="80">
        <v>2</v>
      </c>
    </row>
    <row r="67" spans="5:8" ht="12.75" x14ac:dyDescent="0.2">
      <c r="E67" s="23" t="str">
        <v>3 - Blackburn Rovers</v>
      </c>
      <c r="F67" s="22" t="str">
        <v>Blackburn Rovers</v>
      </c>
      <c r="G67" s="22" t="str">
        <v>October</v>
      </c>
      <c r="H67" s="80">
        <v>11</v>
      </c>
    </row>
    <row r="68" spans="5:8" ht="12.75" x14ac:dyDescent="0.2">
      <c r="E68" s="23" t="str">
        <v>4 - Blackburn Rovers</v>
      </c>
      <c r="F68" s="22" t="str">
        <v>Blackburn Rovers</v>
      </c>
      <c r="G68" s="22" t="str">
        <v>November</v>
      </c>
      <c r="H68" s="80">
        <v>17</v>
      </c>
    </row>
    <row r="69" spans="5:8" ht="12.75" x14ac:dyDescent="0.2">
      <c r="E69" s="23" t="str">
        <v>5 - Blackburn Rovers</v>
      </c>
      <c r="F69" s="22" t="str">
        <v>Blackburn Rovers</v>
      </c>
      <c r="G69" s="22" t="str">
        <v>December</v>
      </c>
      <c r="H69" s="80">
        <v>4</v>
      </c>
    </row>
    <row r="70" spans="5:8" ht="12.75" x14ac:dyDescent="0.2">
      <c r="E70" s="23" t="str">
        <v>6 - Blackburn Rovers</v>
      </c>
      <c r="F70" s="22" t="str">
        <v>Blackburn Rovers</v>
      </c>
      <c r="G70" s="22" t="str">
        <v>January</v>
      </c>
      <c r="H70" s="80">
        <v>6</v>
      </c>
    </row>
    <row r="71" spans="5:8" ht="12.75" x14ac:dyDescent="0.2">
      <c r="E71" s="23" t="str">
        <v>7 - Blackburn Rovers</v>
      </c>
      <c r="F71" s="22" t="str">
        <v>Blackburn Rovers</v>
      </c>
      <c r="G71" s="22" t="str">
        <v>February</v>
      </c>
      <c r="H71" s="80">
        <v>2</v>
      </c>
    </row>
    <row r="72" spans="5:8" ht="12.75" x14ac:dyDescent="0.2">
      <c r="E72" s="23" t="str">
        <v>8 - Blackburn Rovers</v>
      </c>
      <c r="F72" s="22" t="str">
        <v>Blackburn Rovers</v>
      </c>
      <c r="G72" s="22" t="str">
        <v>March</v>
      </c>
      <c r="H72" s="80">
        <v>10</v>
      </c>
    </row>
    <row r="73" spans="5:8" ht="12.75" x14ac:dyDescent="0.2">
      <c r="E73" s="23" t="str">
        <v>9 - Blackburn Rovers</v>
      </c>
      <c r="F73" s="22" t="str">
        <v>Blackburn Rovers</v>
      </c>
      <c r="G73" s="22" t="str">
        <v>April</v>
      </c>
      <c r="H73" s="80">
        <v>11</v>
      </c>
    </row>
    <row r="74" spans="5:8" ht="12.75" x14ac:dyDescent="0.2">
      <c r="E74" s="23" t="str">
        <v>10 - Blackburn Rovers</v>
      </c>
      <c r="F74" s="22" t="str">
        <v>Blackburn Rovers</v>
      </c>
      <c r="G74" s="22" t="str">
        <v>May</v>
      </c>
      <c r="H74" s="80">
        <v>6</v>
      </c>
    </row>
    <row r="75" spans="5:8" ht="12.75" x14ac:dyDescent="0.2">
      <c r="E75" s="23" t="str">
        <v>1 - Bolton Wanderers</v>
      </c>
      <c r="F75" s="22" t="str">
        <v>Bolton Wanderers</v>
      </c>
      <c r="G75" s="22" t="str">
        <v>August</v>
      </c>
      <c r="H75" s="80">
        <v>3</v>
      </c>
    </row>
    <row r="76" spans="5:8" ht="12.75" x14ac:dyDescent="0.2">
      <c r="E76" s="23" t="str">
        <v>2 - Bolton Wanderers</v>
      </c>
      <c r="F76" s="22" t="str">
        <v>Bolton Wanderers</v>
      </c>
      <c r="G76" s="22" t="str">
        <v>September</v>
      </c>
      <c r="H76" s="80">
        <v>7</v>
      </c>
    </row>
    <row r="77" spans="5:8" ht="12.75" x14ac:dyDescent="0.2">
      <c r="E77" s="23" t="str">
        <v>3 - Bolton Wanderers</v>
      </c>
      <c r="F77" s="22" t="str">
        <v>Bolton Wanderers</v>
      </c>
      <c r="G77" s="22" t="str">
        <v>October</v>
      </c>
      <c r="H77" s="80">
        <v>9</v>
      </c>
    </row>
    <row r="78" spans="5:8" ht="12.75" x14ac:dyDescent="0.2">
      <c r="E78" s="23" t="str">
        <v>4 - Bolton Wanderers</v>
      </c>
      <c r="F78" s="22" t="str">
        <v>Bolton Wanderers</v>
      </c>
      <c r="G78" s="22" t="str">
        <v>November</v>
      </c>
      <c r="H78" s="80">
        <v>3</v>
      </c>
    </row>
    <row r="79" spans="5:8" ht="12.75" x14ac:dyDescent="0.2">
      <c r="E79" s="23" t="str">
        <v>5 - Bolton Wanderers</v>
      </c>
      <c r="F79" s="22" t="str">
        <v>Bolton Wanderers</v>
      </c>
      <c r="G79" s="22" t="str">
        <v>December</v>
      </c>
      <c r="H79" s="80">
        <v>7</v>
      </c>
    </row>
    <row r="80" spans="5:8" ht="12.75" x14ac:dyDescent="0.2">
      <c r="E80" s="23" t="str">
        <v>6 - Bolton Wanderers</v>
      </c>
      <c r="F80" s="22" t="str">
        <v>Bolton Wanderers</v>
      </c>
      <c r="G80" s="22" t="str">
        <v>January</v>
      </c>
      <c r="H80" s="80">
        <v>1</v>
      </c>
    </row>
    <row r="81" spans="5:8" ht="12.75" x14ac:dyDescent="0.2">
      <c r="E81" s="23" t="str">
        <v>7 - Bolton Wanderers</v>
      </c>
      <c r="F81" s="22" t="str">
        <v>Bolton Wanderers</v>
      </c>
      <c r="G81" s="22" t="str">
        <v>February</v>
      </c>
      <c r="H81" s="80">
        <v>6</v>
      </c>
    </row>
    <row r="82" spans="5:8" ht="12.75" x14ac:dyDescent="0.2">
      <c r="E82" s="23" t="str">
        <v>8 - Bolton Wanderers</v>
      </c>
      <c r="F82" s="22" t="str">
        <v>Bolton Wanderers</v>
      </c>
      <c r="G82" s="22" t="str">
        <v>March</v>
      </c>
      <c r="H82" s="80">
        <v>1</v>
      </c>
    </row>
    <row r="83" spans="5:8" ht="12.75" x14ac:dyDescent="0.2">
      <c r="E83" s="23" t="str">
        <v>9 - Bolton Wanderers</v>
      </c>
      <c r="F83" s="22" t="str">
        <v>Bolton Wanderers</v>
      </c>
      <c r="G83" s="22" t="str">
        <v>April</v>
      </c>
      <c r="H83" s="80">
        <v>7</v>
      </c>
    </row>
    <row r="84" spans="5:8" ht="12.75" x14ac:dyDescent="0.2">
      <c r="E84" s="23" t="str">
        <v>10 - Bolton Wanderers</v>
      </c>
      <c r="F84" s="22" t="str">
        <v>Bolton Wanderers</v>
      </c>
      <c r="G84" s="22" t="str">
        <v>May</v>
      </c>
      <c r="H84" s="80">
        <v>3</v>
      </c>
    </row>
    <row r="85" spans="5:8" ht="12.75" x14ac:dyDescent="0.2">
      <c r="E85" s="23" t="str">
        <v>1 - Brentford</v>
      </c>
      <c r="F85" s="22" t="str">
        <v>Brentford</v>
      </c>
      <c r="G85" s="22" t="str">
        <v>August</v>
      </c>
      <c r="H85" s="80">
        <v>4</v>
      </c>
    </row>
    <row r="86" spans="5:8" ht="12.75" x14ac:dyDescent="0.2">
      <c r="E86" s="23" t="str">
        <v>2 - Brentford</v>
      </c>
      <c r="F86" s="22" t="str">
        <v>Brentford</v>
      </c>
      <c r="G86" s="22" t="str">
        <v>September</v>
      </c>
      <c r="H86" s="80">
        <v>12</v>
      </c>
    </row>
    <row r="87" spans="5:8" ht="12.75" x14ac:dyDescent="0.2">
      <c r="E87" s="23" t="str">
        <v>3 - Brentford</v>
      </c>
      <c r="F87" s="22" t="str">
        <v>Brentford</v>
      </c>
      <c r="G87" s="22" t="str">
        <v>October</v>
      </c>
      <c r="H87" s="80">
        <v>7</v>
      </c>
    </row>
    <row r="88" spans="5:8" ht="12.75" x14ac:dyDescent="0.2">
      <c r="E88" s="23" t="str">
        <v>4 - Brentford</v>
      </c>
      <c r="F88" s="22" t="str">
        <v>Brentford</v>
      </c>
      <c r="G88" s="22" t="str">
        <v>November</v>
      </c>
      <c r="H88" s="80">
        <v>16</v>
      </c>
    </row>
    <row r="89" spans="5:8" ht="12.75" x14ac:dyDescent="0.2">
      <c r="E89" s="23" t="str">
        <v>5 - Brentford</v>
      </c>
      <c r="F89" s="22" t="str">
        <v>Brentford</v>
      </c>
      <c r="G89" s="22" t="str">
        <v>December</v>
      </c>
      <c r="H89" s="80">
        <v>2</v>
      </c>
    </row>
    <row r="90" spans="5:8" ht="12.75" x14ac:dyDescent="0.2">
      <c r="E90" s="23" t="str">
        <v>6 - Brentford</v>
      </c>
      <c r="F90" s="22" t="str">
        <v>Brentford</v>
      </c>
      <c r="G90" s="22" t="str">
        <v>January</v>
      </c>
      <c r="H90" s="80">
        <v>1</v>
      </c>
    </row>
    <row r="91" spans="5:8" ht="12.75" x14ac:dyDescent="0.2">
      <c r="E91" s="23" t="str">
        <v>7 - Brentford</v>
      </c>
      <c r="F91" s="22" t="str">
        <v>Brentford</v>
      </c>
      <c r="G91" s="22" t="str">
        <v>February</v>
      </c>
      <c r="H91" s="80">
        <v>26</v>
      </c>
    </row>
    <row r="92" spans="5:8" ht="12.75" x14ac:dyDescent="0.2">
      <c r="E92" s="23" t="str">
        <v>8 - Brentford</v>
      </c>
      <c r="F92" s="22" t="str">
        <v>Brentford</v>
      </c>
      <c r="G92" s="22" t="str">
        <v>March</v>
      </c>
      <c r="H92" s="80">
        <v>12</v>
      </c>
    </row>
    <row r="93" spans="5:8" ht="12.75" x14ac:dyDescent="0.2">
      <c r="E93" s="23" t="str">
        <v>9 - Brentford</v>
      </c>
      <c r="F93" s="22" t="str">
        <v>Brentford</v>
      </c>
      <c r="G93" s="22" t="str">
        <v>April</v>
      </c>
      <c r="H93" s="80">
        <v>4</v>
      </c>
    </row>
    <row r="94" spans="5:8" ht="12.75" x14ac:dyDescent="0.2">
      <c r="E94" s="23" t="str">
        <v>10 - Brentford</v>
      </c>
      <c r="F94" s="22" t="str">
        <v>Brentford</v>
      </c>
      <c r="G94" s="22" t="str">
        <v>May</v>
      </c>
      <c r="H94" s="80">
        <v>6</v>
      </c>
    </row>
    <row r="95" spans="5:8" ht="12.75" x14ac:dyDescent="0.2">
      <c r="E95" s="23" t="str">
        <v>1 - Bristol City</v>
      </c>
      <c r="F95" s="22" t="str">
        <v>Bristol City</v>
      </c>
      <c r="G95" s="22" t="str">
        <v>August</v>
      </c>
      <c r="H95" s="80">
        <v>7</v>
      </c>
    </row>
    <row r="96" spans="5:8" ht="12.75" x14ac:dyDescent="0.2">
      <c r="E96" s="23" t="str">
        <v>2 - Bristol City</v>
      </c>
      <c r="F96" s="22" t="str">
        <v>Bristol City</v>
      </c>
      <c r="G96" s="22" t="str">
        <v>September</v>
      </c>
      <c r="H96" s="80">
        <v>0</v>
      </c>
    </row>
    <row r="97" spans="5:8" ht="12.75" x14ac:dyDescent="0.2">
      <c r="E97" s="23" t="str">
        <v>3 - Bristol City</v>
      </c>
      <c r="F97" s="22" t="str">
        <v>Bristol City</v>
      </c>
      <c r="G97" s="22" t="str">
        <v>October</v>
      </c>
      <c r="H97" s="80">
        <v>13</v>
      </c>
    </row>
    <row r="98" spans="5:8" ht="12.75" x14ac:dyDescent="0.2">
      <c r="E98" s="23" t="str">
        <v>4 - Bristol City</v>
      </c>
      <c r="F98" s="22" t="str">
        <v>Bristol City</v>
      </c>
      <c r="G98" s="22" t="str">
        <v>November</v>
      </c>
      <c r="H98" s="80">
        <v>5</v>
      </c>
    </row>
    <row r="99" spans="5:8" ht="12.75" x14ac:dyDescent="0.2">
      <c r="E99" s="23" t="str">
        <v>5 - Bristol City</v>
      </c>
      <c r="F99" s="22" t="str">
        <v>Bristol City</v>
      </c>
      <c r="G99" s="22" t="str">
        <v>December</v>
      </c>
      <c r="H99" s="80">
        <v>8</v>
      </c>
    </row>
    <row r="100" spans="5:8" ht="12.75" x14ac:dyDescent="0.2">
      <c r="E100" s="23" t="str">
        <v>6 - Bristol City</v>
      </c>
      <c r="F100" s="22" t="str">
        <v>Bristol City</v>
      </c>
      <c r="G100" s="22" t="str">
        <v>January</v>
      </c>
      <c r="H100" s="80">
        <v>17</v>
      </c>
    </row>
    <row r="101" spans="5:8" ht="12.75" x14ac:dyDescent="0.2">
      <c r="E101" s="23" t="str">
        <v>7 - Bristol City</v>
      </c>
      <c r="F101" s="22" t="str">
        <v>Bristol City</v>
      </c>
      <c r="G101" s="22" t="str">
        <v>February</v>
      </c>
      <c r="H101" s="80">
        <v>12</v>
      </c>
    </row>
    <row r="102" spans="5:8" ht="12.75" x14ac:dyDescent="0.2">
      <c r="E102" s="23" t="str">
        <v>8 - Bristol City</v>
      </c>
      <c r="F102" s="22" t="str">
        <v>Bristol City</v>
      </c>
      <c r="G102" s="22" t="str">
        <v>March</v>
      </c>
      <c r="H102" s="80">
        <v>4</v>
      </c>
    </row>
    <row r="103" spans="5:8" ht="12.75" x14ac:dyDescent="0.2">
      <c r="E103" s="23" t="str">
        <v>9 - Bristol City</v>
      </c>
      <c r="F103" s="22" t="str">
        <v>Bristol City</v>
      </c>
      <c r="G103" s="22" t="str">
        <v>April</v>
      </c>
      <c r="H103" s="80">
        <v>6</v>
      </c>
    </row>
    <row r="104" spans="5:8" ht="12.75" x14ac:dyDescent="0.2">
      <c r="E104" s="23" t="str">
        <v>10 - Bristol City</v>
      </c>
      <c r="F104" s="22" t="str">
        <v>Bristol City</v>
      </c>
      <c r="G104" s="22" t="str">
        <v>May</v>
      </c>
      <c r="H104" s="80">
        <v>13</v>
      </c>
    </row>
    <row r="105" spans="5:8" ht="12.75" x14ac:dyDescent="0.2">
      <c r="E105" s="23" t="str">
        <v>1 - Derby County</v>
      </c>
      <c r="F105" s="22" t="str">
        <v>Derby County</v>
      </c>
      <c r="G105" s="22" t="str">
        <v>August</v>
      </c>
      <c r="H105" s="80">
        <v>6</v>
      </c>
    </row>
    <row r="106" spans="5:8" ht="12.75" x14ac:dyDescent="0.2">
      <c r="E106" s="23" t="str">
        <v>2 - Derby County</v>
      </c>
      <c r="F106" s="22" t="str">
        <v>Derby County</v>
      </c>
      <c r="G106" s="22" t="str">
        <v>September</v>
      </c>
      <c r="H106" s="80">
        <v>11</v>
      </c>
    </row>
    <row r="107" spans="5:8" ht="12.75" x14ac:dyDescent="0.2">
      <c r="E107" s="23" t="str">
        <v>3 - Derby County</v>
      </c>
      <c r="F107" s="22" t="str">
        <v>Derby County</v>
      </c>
      <c r="G107" s="22" t="str">
        <v>October</v>
      </c>
      <c r="H107" s="80">
        <v>19</v>
      </c>
    </row>
    <row r="108" spans="5:8" ht="12.75" x14ac:dyDescent="0.2">
      <c r="E108" s="23" t="str">
        <v>4 - Derby County</v>
      </c>
      <c r="F108" s="22" t="str">
        <v>Derby County</v>
      </c>
      <c r="G108" s="22" t="str">
        <v>November</v>
      </c>
      <c r="H108" s="80">
        <v>7</v>
      </c>
    </row>
    <row r="109" spans="5:8" ht="12.75" x14ac:dyDescent="0.2">
      <c r="E109" s="23" t="str">
        <v>5 - Derby County</v>
      </c>
      <c r="F109" s="22" t="str">
        <v>Derby County</v>
      </c>
      <c r="G109" s="22" t="str">
        <v>December</v>
      </c>
      <c r="H109" s="80">
        <v>9</v>
      </c>
    </row>
    <row r="110" spans="5:8" ht="12.75" x14ac:dyDescent="0.2">
      <c r="E110" s="23" t="str">
        <v>6 - Derby County</v>
      </c>
      <c r="F110" s="22" t="str">
        <v>Derby County</v>
      </c>
      <c r="G110" s="22" t="str">
        <v>January</v>
      </c>
      <c r="H110" s="80">
        <v>10</v>
      </c>
    </row>
    <row r="111" spans="5:8" ht="12.75" x14ac:dyDescent="0.2">
      <c r="E111" s="23" t="str">
        <v>7 - Derby County</v>
      </c>
      <c r="F111" s="22" t="str">
        <v>Derby County</v>
      </c>
      <c r="G111" s="22" t="str">
        <v>February</v>
      </c>
      <c r="H111" s="80">
        <v>10</v>
      </c>
    </row>
    <row r="112" spans="5:8" ht="12.75" x14ac:dyDescent="0.2">
      <c r="E112" s="23" t="str">
        <v>8 - Derby County</v>
      </c>
      <c r="F112" s="22" t="str">
        <v>Derby County</v>
      </c>
      <c r="G112" s="22" t="str">
        <v>March</v>
      </c>
      <c r="H112" s="80">
        <v>10</v>
      </c>
    </row>
    <row r="113" spans="5:8" ht="12.75" x14ac:dyDescent="0.2">
      <c r="E113" s="23" t="str">
        <v>9 - Derby County</v>
      </c>
      <c r="F113" s="22" t="str">
        <v>Derby County</v>
      </c>
      <c r="G113" s="22" t="str">
        <v>April</v>
      </c>
      <c r="H113" s="80">
        <v>15</v>
      </c>
    </row>
    <row r="114" spans="5:8" ht="12.75" x14ac:dyDescent="0.2">
      <c r="E114" s="23" t="str">
        <v>10 - Derby County</v>
      </c>
      <c r="F114" s="22" t="str">
        <v>Derby County</v>
      </c>
      <c r="G114" s="22" t="str">
        <v>May</v>
      </c>
      <c r="H114" s="80">
        <v>17</v>
      </c>
    </row>
    <row r="115" spans="5:8" ht="12.75" x14ac:dyDescent="0.2">
      <c r="E115" s="23" t="str">
        <v>1 - Hull City</v>
      </c>
      <c r="F115" s="22" t="str">
        <v>Hull City</v>
      </c>
      <c r="G115" s="22" t="str">
        <v>August</v>
      </c>
      <c r="H115" s="80">
        <v>6</v>
      </c>
    </row>
    <row r="116" spans="5:8" ht="12.75" x14ac:dyDescent="0.2">
      <c r="E116" s="23" t="str">
        <v>2 - Hull City</v>
      </c>
      <c r="F116" s="22" t="str">
        <v>Hull City</v>
      </c>
      <c r="G116" s="22" t="str">
        <v>September</v>
      </c>
      <c r="H116" s="80">
        <v>1</v>
      </c>
    </row>
    <row r="117" spans="5:8" ht="12.75" x14ac:dyDescent="0.2">
      <c r="E117" s="23" t="str">
        <v>3 - Hull City</v>
      </c>
      <c r="F117" s="22" t="str">
        <v>Hull City</v>
      </c>
      <c r="G117" s="22" t="str">
        <v>October</v>
      </c>
      <c r="H117" s="80">
        <v>9</v>
      </c>
    </row>
    <row r="118" spans="5:8" ht="12.75" x14ac:dyDescent="0.2">
      <c r="E118" s="23" t="str">
        <v>4 - Hull City</v>
      </c>
      <c r="F118" s="22" t="str">
        <v>Hull City</v>
      </c>
      <c r="G118" s="22" t="str">
        <v>November</v>
      </c>
      <c r="H118" s="80">
        <v>5</v>
      </c>
    </row>
    <row r="119" spans="5:8" ht="12.75" x14ac:dyDescent="0.2">
      <c r="E119" s="23" t="str">
        <v>5 - Hull City</v>
      </c>
      <c r="F119" s="22" t="str">
        <v>Hull City</v>
      </c>
      <c r="G119" s="22" t="str">
        <v>December</v>
      </c>
      <c r="H119" s="80">
        <v>7</v>
      </c>
    </row>
    <row r="120" spans="5:8" ht="12.75" x14ac:dyDescent="0.2">
      <c r="E120" s="23" t="str">
        <v>6 - Hull City</v>
      </c>
      <c r="F120" s="22" t="str">
        <v>Hull City</v>
      </c>
      <c r="G120" s="22" t="str">
        <v>January</v>
      </c>
      <c r="H120" s="80">
        <v>0</v>
      </c>
    </row>
    <row r="121" spans="5:8" ht="12.75" x14ac:dyDescent="0.2">
      <c r="E121" s="23" t="str">
        <v>7 - Hull City</v>
      </c>
      <c r="F121" s="22" t="str">
        <v>Hull City</v>
      </c>
      <c r="G121" s="22" t="str">
        <v>February</v>
      </c>
      <c r="H121" s="80">
        <v>4</v>
      </c>
    </row>
    <row r="122" spans="5:8" ht="12.75" x14ac:dyDescent="0.2">
      <c r="E122" s="23" t="str">
        <v>8 - Hull City</v>
      </c>
      <c r="F122" s="22" t="str">
        <v>Hull City</v>
      </c>
      <c r="G122" s="22" t="str">
        <v>March</v>
      </c>
      <c r="H122" s="80">
        <v>5</v>
      </c>
    </row>
    <row r="123" spans="5:8" ht="12.75" x14ac:dyDescent="0.2">
      <c r="E123" s="23" t="str">
        <v>9 - Hull City</v>
      </c>
      <c r="F123" s="22" t="str">
        <v>Hull City</v>
      </c>
      <c r="G123" s="22" t="str">
        <v>April</v>
      </c>
      <c r="H123" s="80">
        <v>6</v>
      </c>
    </row>
    <row r="124" spans="5:8" ht="12.75" x14ac:dyDescent="0.2">
      <c r="E124" s="23" t="str">
        <v>10 - Hull City</v>
      </c>
      <c r="F124" s="22" t="str">
        <v>Hull City</v>
      </c>
      <c r="G124" s="22" t="str">
        <v>May</v>
      </c>
      <c r="H124" s="80">
        <v>7</v>
      </c>
    </row>
    <row r="125" spans="5:8" ht="12.75" x14ac:dyDescent="0.2">
      <c r="E125" s="23" t="str">
        <v>1 - Ipswich Town</v>
      </c>
      <c r="F125" s="22" t="str">
        <v>Ipswich Town</v>
      </c>
      <c r="G125" s="22" t="str">
        <v>August</v>
      </c>
      <c r="H125" s="80">
        <v>5</v>
      </c>
    </row>
    <row r="126" spans="5:8" ht="12.75" x14ac:dyDescent="0.2">
      <c r="E126" s="23" t="str">
        <v>2 - Ipswich Town</v>
      </c>
      <c r="F126" s="22" t="str">
        <v>Ipswich Town</v>
      </c>
      <c r="G126" s="22" t="str">
        <v>September</v>
      </c>
      <c r="H126" s="80">
        <v>8</v>
      </c>
    </row>
    <row r="127" spans="5:8" ht="12.75" x14ac:dyDescent="0.2">
      <c r="E127" s="23" t="str">
        <v>3 - Ipswich Town</v>
      </c>
      <c r="F127" s="22" t="str">
        <v>Ipswich Town</v>
      </c>
      <c r="G127" s="22" t="str">
        <v>October</v>
      </c>
      <c r="H127" s="80">
        <v>11</v>
      </c>
    </row>
    <row r="128" spans="5:8" ht="12.75" x14ac:dyDescent="0.2">
      <c r="E128" s="23" t="str">
        <v>4 - Ipswich Town</v>
      </c>
      <c r="F128" s="22" t="str">
        <v>Ipswich Town</v>
      </c>
      <c r="G128" s="22" t="str">
        <v>November</v>
      </c>
      <c r="H128" s="80">
        <v>10</v>
      </c>
    </row>
    <row r="129" spans="5:8" ht="12.75" x14ac:dyDescent="0.2">
      <c r="E129" s="23" t="str">
        <v>5 - Ipswich Town</v>
      </c>
      <c r="F129" s="22" t="str">
        <v>Ipswich Town</v>
      </c>
      <c r="G129" s="22" t="str">
        <v>December</v>
      </c>
      <c r="H129" s="80">
        <v>9</v>
      </c>
    </row>
    <row r="130" spans="5:8" ht="12.75" x14ac:dyDescent="0.2">
      <c r="E130" s="23" t="str">
        <v>6 - Ipswich Town</v>
      </c>
      <c r="F130" s="22" t="str">
        <v>Ipswich Town</v>
      </c>
      <c r="G130" s="22" t="str">
        <v>January</v>
      </c>
      <c r="H130" s="80">
        <v>15</v>
      </c>
    </row>
    <row r="131" spans="5:8" ht="12.75" x14ac:dyDescent="0.2">
      <c r="E131" s="23" t="str">
        <v>7 - Ipswich Town</v>
      </c>
      <c r="F131" s="22" t="str">
        <v>Ipswich Town</v>
      </c>
      <c r="G131" s="22" t="str">
        <v>February</v>
      </c>
      <c r="H131" s="80">
        <v>1</v>
      </c>
    </row>
    <row r="132" spans="5:8" ht="12.75" x14ac:dyDescent="0.2">
      <c r="E132" s="23" t="str">
        <v>8 - Ipswich Town</v>
      </c>
      <c r="F132" s="22" t="str">
        <v>Ipswich Town</v>
      </c>
      <c r="G132" s="22" t="str">
        <v>March</v>
      </c>
      <c r="H132" s="80">
        <v>10</v>
      </c>
    </row>
    <row r="133" spans="5:8" ht="12.75" x14ac:dyDescent="0.2">
      <c r="E133" s="23" t="str">
        <v>9 - Ipswich Town</v>
      </c>
      <c r="F133" s="22" t="str">
        <v>Ipswich Town</v>
      </c>
      <c r="G133" s="22" t="str">
        <v>April</v>
      </c>
      <c r="H133" s="80">
        <v>7</v>
      </c>
    </row>
    <row r="134" spans="5:8" ht="12.75" x14ac:dyDescent="0.2">
      <c r="E134" s="23" t="str">
        <v>10 - Ipswich Town</v>
      </c>
      <c r="F134" s="22" t="str">
        <v>Ipswich Town</v>
      </c>
      <c r="G134" s="22" t="str">
        <v>May</v>
      </c>
      <c r="H134" s="80">
        <v>8</v>
      </c>
    </row>
    <row r="135" spans="5:8" ht="12.75" x14ac:dyDescent="0.2">
      <c r="E135" s="23" t="str">
        <v>1 - Leeds United</v>
      </c>
      <c r="F135" s="22" t="str">
        <v>Leeds United</v>
      </c>
      <c r="G135" s="22" t="str">
        <v>August</v>
      </c>
      <c r="H135" s="80">
        <v>6</v>
      </c>
    </row>
    <row r="136" spans="5:8" ht="12.75" x14ac:dyDescent="0.2">
      <c r="E136" s="23" t="str">
        <v>2 - Leeds United</v>
      </c>
      <c r="F136" s="22" t="str">
        <v>Leeds United</v>
      </c>
      <c r="G136" s="22" t="str">
        <v>September</v>
      </c>
      <c r="H136" s="80">
        <v>2</v>
      </c>
    </row>
    <row r="137" spans="5:8" ht="12.75" x14ac:dyDescent="0.2">
      <c r="E137" s="23" t="str">
        <v>3 - Leeds United</v>
      </c>
      <c r="F137" s="22" t="str">
        <v>Leeds United</v>
      </c>
      <c r="G137" s="22" t="str">
        <v>October</v>
      </c>
      <c r="H137" s="80">
        <v>3</v>
      </c>
    </row>
    <row r="138" spans="5:8" ht="12.75" x14ac:dyDescent="0.2">
      <c r="E138" s="23" t="str">
        <v>4 - Leeds United</v>
      </c>
      <c r="F138" s="22" t="str">
        <v>Leeds United</v>
      </c>
      <c r="G138" s="22" t="str">
        <v>November</v>
      </c>
      <c r="H138" s="80">
        <v>2</v>
      </c>
    </row>
    <row r="139" spans="5:8" ht="12.75" x14ac:dyDescent="0.2">
      <c r="E139" s="23" t="str">
        <v>5 - Leeds United</v>
      </c>
      <c r="F139" s="22" t="str">
        <v>Leeds United</v>
      </c>
      <c r="G139" s="22" t="str">
        <v>December</v>
      </c>
      <c r="H139" s="80">
        <v>2</v>
      </c>
    </row>
    <row r="140" spans="5:8" ht="12.75" x14ac:dyDescent="0.2">
      <c r="E140" s="23" t="str">
        <v>6 - Leeds United</v>
      </c>
      <c r="F140" s="22" t="str">
        <v>Leeds United</v>
      </c>
      <c r="G140" s="22" t="str">
        <v>January</v>
      </c>
      <c r="H140" s="80">
        <v>3</v>
      </c>
    </row>
    <row r="141" spans="5:8" ht="12.75" x14ac:dyDescent="0.2">
      <c r="E141" s="23" t="str">
        <v>7 - Leeds United</v>
      </c>
      <c r="F141" s="22" t="str">
        <v>Leeds United</v>
      </c>
      <c r="G141" s="22" t="str">
        <v>February</v>
      </c>
      <c r="H141" s="80">
        <v>13</v>
      </c>
    </row>
    <row r="142" spans="5:8" ht="12.75" x14ac:dyDescent="0.2">
      <c r="E142" s="23" t="str">
        <v>8 - Leeds United</v>
      </c>
      <c r="F142" s="22" t="str">
        <v>Leeds United</v>
      </c>
      <c r="G142" s="22" t="str">
        <v>March</v>
      </c>
      <c r="H142" s="80">
        <v>3</v>
      </c>
    </row>
    <row r="143" spans="5:8" ht="12.75" x14ac:dyDescent="0.2">
      <c r="E143" s="23" t="str">
        <v>9 - Leeds United</v>
      </c>
      <c r="F143" s="22" t="str">
        <v>Leeds United</v>
      </c>
      <c r="G143" s="22" t="str">
        <v>April</v>
      </c>
      <c r="H143" s="80">
        <v>3</v>
      </c>
    </row>
    <row r="144" spans="5:8" ht="12.75" x14ac:dyDescent="0.2">
      <c r="E144" s="23" t="str">
        <v>10 - Leeds United</v>
      </c>
      <c r="F144" s="22" t="str">
        <v>Leeds United</v>
      </c>
      <c r="G144" s="22" t="str">
        <v>May</v>
      </c>
      <c r="H144" s="80">
        <v>5</v>
      </c>
    </row>
    <row r="145" spans="5:8" ht="12.75" x14ac:dyDescent="0.2">
      <c r="E145" s="23" t="str">
        <v>1 - Middlesbrough</v>
      </c>
      <c r="F145" s="22" t="str">
        <v>Middlesbrough</v>
      </c>
      <c r="G145" s="22" t="str">
        <v>August</v>
      </c>
      <c r="H145" s="80">
        <v>8</v>
      </c>
    </row>
    <row r="146" spans="5:8" ht="12.75" x14ac:dyDescent="0.2">
      <c r="E146" s="23" t="str">
        <v>2 - Middlesbrough</v>
      </c>
      <c r="F146" s="22" t="str">
        <v>Middlesbrough</v>
      </c>
      <c r="G146" s="22" t="str">
        <v>September</v>
      </c>
      <c r="H146" s="80">
        <v>9</v>
      </c>
    </row>
    <row r="147" spans="5:8" ht="12.75" x14ac:dyDescent="0.2">
      <c r="E147" s="23" t="str">
        <v>3 - Middlesbrough</v>
      </c>
      <c r="F147" s="22" t="str">
        <v>Middlesbrough</v>
      </c>
      <c r="G147" s="22" t="str">
        <v>October</v>
      </c>
      <c r="H147" s="80">
        <v>7</v>
      </c>
    </row>
    <row r="148" spans="5:8" ht="12.75" x14ac:dyDescent="0.2">
      <c r="E148" s="23" t="str">
        <v>4 - Middlesbrough</v>
      </c>
      <c r="F148" s="22" t="str">
        <v>Middlesbrough</v>
      </c>
      <c r="G148" s="22" t="str">
        <v>November</v>
      </c>
      <c r="H148" s="80">
        <v>7</v>
      </c>
    </row>
    <row r="149" spans="5:8" ht="12.75" x14ac:dyDescent="0.2">
      <c r="E149" s="23" t="str">
        <v>5 - Middlesbrough</v>
      </c>
      <c r="F149" s="22" t="str">
        <v>Middlesbrough</v>
      </c>
      <c r="G149" s="22" t="str">
        <v>December</v>
      </c>
      <c r="H149" s="80">
        <v>3</v>
      </c>
    </row>
    <row r="150" spans="5:8" ht="12.75" x14ac:dyDescent="0.2">
      <c r="E150" s="23" t="str">
        <v>6 - Middlesbrough</v>
      </c>
      <c r="F150" s="22" t="str">
        <v>Middlesbrough</v>
      </c>
      <c r="G150" s="22" t="str">
        <v>January</v>
      </c>
      <c r="H150" s="80">
        <v>9</v>
      </c>
    </row>
    <row r="151" spans="5:8" ht="12.75" x14ac:dyDescent="0.2">
      <c r="E151" s="23" t="str">
        <v>7 - Middlesbrough</v>
      </c>
      <c r="F151" s="22" t="str">
        <v>Middlesbrough</v>
      </c>
      <c r="G151" s="22" t="str">
        <v>February</v>
      </c>
      <c r="H151" s="80">
        <v>2</v>
      </c>
    </row>
    <row r="152" spans="5:8" ht="12.75" x14ac:dyDescent="0.2">
      <c r="E152" s="23" t="str">
        <v>8 - Middlesbrough</v>
      </c>
      <c r="F152" s="22" t="str">
        <v>Middlesbrough</v>
      </c>
      <c r="G152" s="22" t="str">
        <v>March</v>
      </c>
      <c r="H152" s="80">
        <v>9</v>
      </c>
    </row>
    <row r="153" spans="5:8" ht="12.75" x14ac:dyDescent="0.2">
      <c r="E153" s="23" t="str">
        <v>9 - Middlesbrough</v>
      </c>
      <c r="F153" s="22" t="str">
        <v>Middlesbrough</v>
      </c>
      <c r="G153" s="22" t="str">
        <v>April</v>
      </c>
      <c r="H153" s="80">
        <v>8</v>
      </c>
    </row>
    <row r="154" spans="5:8" ht="12.75" x14ac:dyDescent="0.2">
      <c r="E154" s="23" t="str">
        <v>10 - Middlesbrough</v>
      </c>
      <c r="F154" s="22" t="str">
        <v>Middlesbrough</v>
      </c>
      <c r="G154" s="22" t="str">
        <v>May</v>
      </c>
      <c r="H154" s="80">
        <v>4</v>
      </c>
    </row>
    <row r="155" spans="5:8" ht="12.75" x14ac:dyDescent="0.2">
      <c r="E155" s="23" t="str">
        <v>1 - Millwall</v>
      </c>
      <c r="F155" s="22" t="str">
        <v>Millwall</v>
      </c>
      <c r="G155" s="22" t="str">
        <v>August</v>
      </c>
      <c r="H155" s="80">
        <v>12</v>
      </c>
    </row>
    <row r="156" spans="5:8" ht="12.75" x14ac:dyDescent="0.2">
      <c r="E156" s="23" t="str">
        <v>2 - Millwall</v>
      </c>
      <c r="F156" s="22" t="str">
        <v>Millwall</v>
      </c>
      <c r="G156" s="22" t="str">
        <v>September</v>
      </c>
      <c r="H156" s="80">
        <v>4</v>
      </c>
    </row>
    <row r="157" spans="5:8" ht="12.75" x14ac:dyDescent="0.2">
      <c r="E157" s="23" t="str">
        <v>3 - Millwall</v>
      </c>
      <c r="F157" s="22" t="str">
        <v>Millwall</v>
      </c>
      <c r="G157" s="22" t="str">
        <v>October</v>
      </c>
      <c r="H157" s="80">
        <v>6</v>
      </c>
    </row>
    <row r="158" spans="5:8" ht="12.75" x14ac:dyDescent="0.2">
      <c r="E158" s="23" t="str">
        <v>4 - Millwall</v>
      </c>
      <c r="F158" s="22" t="str">
        <v>Millwall</v>
      </c>
      <c r="G158" s="22" t="str">
        <v>November</v>
      </c>
      <c r="H158" s="80">
        <v>3</v>
      </c>
    </row>
    <row r="159" spans="5:8" ht="12.75" x14ac:dyDescent="0.2">
      <c r="E159" s="23" t="str">
        <v>5 - Millwall</v>
      </c>
      <c r="F159" s="22" t="str">
        <v>Millwall</v>
      </c>
      <c r="G159" s="22" t="str">
        <v>December</v>
      </c>
      <c r="H159" s="80">
        <v>10</v>
      </c>
    </row>
    <row r="160" spans="5:8" ht="12.75" x14ac:dyDescent="0.2">
      <c r="E160" s="23" t="str">
        <v>6 - Millwall</v>
      </c>
      <c r="F160" s="22" t="str">
        <v>Millwall</v>
      </c>
      <c r="G160" s="22" t="str">
        <v>January</v>
      </c>
      <c r="H160" s="80">
        <v>9</v>
      </c>
    </row>
    <row r="161" spans="5:8" ht="12.75" x14ac:dyDescent="0.2">
      <c r="E161" s="23" t="str">
        <v>7 - Millwall</v>
      </c>
      <c r="F161" s="22" t="str">
        <v>Millwall</v>
      </c>
      <c r="G161" s="22" t="str">
        <v>February</v>
      </c>
      <c r="H161" s="80">
        <v>6</v>
      </c>
    </row>
    <row r="162" spans="5:8" ht="12.75" x14ac:dyDescent="0.2">
      <c r="E162" s="23" t="str">
        <v>8 - Millwall</v>
      </c>
      <c r="F162" s="22" t="str">
        <v>Millwall</v>
      </c>
      <c r="G162" s="22" t="str">
        <v>March</v>
      </c>
      <c r="H162" s="80">
        <v>13</v>
      </c>
    </row>
    <row r="163" spans="5:8" ht="12.75" x14ac:dyDescent="0.2">
      <c r="E163" s="23" t="str">
        <v>9 - Millwall</v>
      </c>
      <c r="F163" s="22" t="str">
        <v>Millwall</v>
      </c>
      <c r="G163" s="22" t="str">
        <v>April</v>
      </c>
      <c r="H163" s="80">
        <v>9</v>
      </c>
    </row>
    <row r="164" spans="5:8" ht="12.75" x14ac:dyDescent="0.2">
      <c r="E164" s="23" t="str">
        <v>10 - Millwall</v>
      </c>
      <c r="F164" s="22" t="str">
        <v>Millwall</v>
      </c>
      <c r="G164" s="22" t="str">
        <v>May</v>
      </c>
      <c r="H164" s="80">
        <v>5</v>
      </c>
    </row>
    <row r="165" spans="5:8" ht="12.75" x14ac:dyDescent="0.2">
      <c r="E165" s="23" t="str">
        <v>1 - Norwich City</v>
      </c>
      <c r="F165" s="22" t="str">
        <v>Norwich City</v>
      </c>
      <c r="G165" s="22" t="str">
        <v>August</v>
      </c>
      <c r="H165" s="80">
        <v>14</v>
      </c>
    </row>
    <row r="166" spans="5:8" ht="12.75" x14ac:dyDescent="0.2">
      <c r="E166" s="23" t="str">
        <v>2 - Norwich City</v>
      </c>
      <c r="F166" s="22" t="str">
        <v>Norwich City</v>
      </c>
      <c r="G166" s="22" t="str">
        <v>September</v>
      </c>
      <c r="H166" s="80">
        <v>12</v>
      </c>
    </row>
    <row r="167" spans="5:8" ht="12.75" x14ac:dyDescent="0.2">
      <c r="E167" s="23" t="str">
        <v>3 - Norwich City</v>
      </c>
      <c r="F167" s="22" t="str">
        <v>Norwich City</v>
      </c>
      <c r="G167" s="22" t="str">
        <v>October</v>
      </c>
      <c r="H167" s="80">
        <v>3</v>
      </c>
    </row>
    <row r="168" spans="5:8" ht="12.75" x14ac:dyDescent="0.2">
      <c r="E168" s="23" t="str">
        <v>4 - Norwich City</v>
      </c>
      <c r="F168" s="22" t="str">
        <v>Norwich City</v>
      </c>
      <c r="G168" s="22" t="str">
        <v>November</v>
      </c>
      <c r="H168" s="80">
        <v>12</v>
      </c>
    </row>
    <row r="169" spans="5:8" ht="12.75" x14ac:dyDescent="0.2">
      <c r="E169" s="23" t="str">
        <v>5 - Norwich City</v>
      </c>
      <c r="F169" s="22" t="str">
        <v>Norwich City</v>
      </c>
      <c r="G169" s="22" t="str">
        <v>December</v>
      </c>
      <c r="H169" s="80">
        <v>11</v>
      </c>
    </row>
    <row r="170" spans="5:8" ht="12.75" x14ac:dyDescent="0.2">
      <c r="E170" s="23" t="str">
        <v>6 - Norwich City</v>
      </c>
      <c r="F170" s="22" t="str">
        <v>Norwich City</v>
      </c>
      <c r="G170" s="22" t="str">
        <v>January</v>
      </c>
      <c r="H170" s="80">
        <v>6</v>
      </c>
    </row>
    <row r="171" spans="5:8" ht="12.75" x14ac:dyDescent="0.2">
      <c r="E171" s="23" t="str">
        <v>7 - Norwich City</v>
      </c>
      <c r="F171" s="22" t="str">
        <v>Norwich City</v>
      </c>
      <c r="G171" s="22" t="str">
        <v>February</v>
      </c>
      <c r="H171" s="80">
        <v>9</v>
      </c>
    </row>
    <row r="172" spans="5:8" ht="12.75" x14ac:dyDescent="0.2">
      <c r="E172" s="23" t="str">
        <v>8 - Norwich City</v>
      </c>
      <c r="F172" s="22" t="str">
        <v>Norwich City</v>
      </c>
      <c r="G172" s="22" t="str">
        <v>March</v>
      </c>
      <c r="H172" s="80">
        <v>12</v>
      </c>
    </row>
    <row r="173" spans="5:8" ht="12.75" x14ac:dyDescent="0.2">
      <c r="E173" s="23" t="str">
        <v>9 - Norwich City</v>
      </c>
      <c r="F173" s="22" t="str">
        <v>Norwich City</v>
      </c>
      <c r="G173" s="22" t="str">
        <v>April</v>
      </c>
      <c r="H173" s="80">
        <v>4</v>
      </c>
    </row>
    <row r="174" spans="5:8" ht="12.75" x14ac:dyDescent="0.2">
      <c r="E174" s="23" t="str">
        <v>10 - Norwich City</v>
      </c>
      <c r="F174" s="22" t="str">
        <v>Norwich City</v>
      </c>
      <c r="G174" s="22" t="str">
        <v>May</v>
      </c>
      <c r="H174" s="80">
        <v>6</v>
      </c>
    </row>
    <row r="175" spans="5:8" ht="12.75" x14ac:dyDescent="0.2">
      <c r="E175" s="23" t="str">
        <v>1 - Nottingham Forest</v>
      </c>
      <c r="F175" s="22" t="str">
        <v>Nottingham Forest</v>
      </c>
      <c r="G175" s="22" t="str">
        <v>August</v>
      </c>
      <c r="H175" s="80">
        <v>4</v>
      </c>
    </row>
    <row r="176" spans="5:8" ht="12.75" x14ac:dyDescent="0.2">
      <c r="E176" s="23" t="str">
        <v>2 - Nottingham Forest</v>
      </c>
      <c r="F176" s="22" t="str">
        <v>Nottingham Forest</v>
      </c>
      <c r="G176" s="22" t="str">
        <v>September</v>
      </c>
      <c r="H176" s="80">
        <v>3</v>
      </c>
    </row>
    <row r="177" spans="5:8" ht="12.75" x14ac:dyDescent="0.2">
      <c r="E177" s="23" t="str">
        <v>3 - Nottingham Forest</v>
      </c>
      <c r="F177" s="22" t="str">
        <v>Nottingham Forest</v>
      </c>
      <c r="G177" s="22" t="str">
        <v>October</v>
      </c>
      <c r="H177" s="80">
        <v>8</v>
      </c>
    </row>
    <row r="178" spans="5:8" ht="12.75" x14ac:dyDescent="0.2">
      <c r="E178" s="23" t="str">
        <v>4 - Nottingham Forest</v>
      </c>
      <c r="F178" s="22" t="str">
        <v>Nottingham Forest</v>
      </c>
      <c r="G178" s="22" t="str">
        <v>November</v>
      </c>
      <c r="H178" s="80">
        <v>0</v>
      </c>
    </row>
    <row r="179" spans="5:8" ht="12.75" x14ac:dyDescent="0.2">
      <c r="E179" s="23" t="str">
        <v>5 - Nottingham Forest</v>
      </c>
      <c r="F179" s="22" t="str">
        <v>Nottingham Forest</v>
      </c>
      <c r="G179" s="22" t="str">
        <v>December</v>
      </c>
      <c r="H179" s="80">
        <v>7</v>
      </c>
    </row>
    <row r="180" spans="5:8" ht="12.75" x14ac:dyDescent="0.2">
      <c r="E180" s="23" t="str">
        <v>6 - Nottingham Forest</v>
      </c>
      <c r="F180" s="22" t="str">
        <v>Nottingham Forest</v>
      </c>
      <c r="G180" s="22" t="str">
        <v>January</v>
      </c>
      <c r="H180" s="80">
        <v>12</v>
      </c>
    </row>
    <row r="181" spans="5:8" ht="12.75" x14ac:dyDescent="0.2">
      <c r="E181" s="23" t="str">
        <v>7 - Nottingham Forest</v>
      </c>
      <c r="F181" s="22" t="str">
        <v>Nottingham Forest</v>
      </c>
      <c r="G181" s="22" t="str">
        <v>February</v>
      </c>
      <c r="H181" s="80">
        <v>4</v>
      </c>
    </row>
    <row r="182" spans="5:8" ht="12.75" x14ac:dyDescent="0.2">
      <c r="E182" s="23" t="str">
        <v>8 - Nottingham Forest</v>
      </c>
      <c r="F182" s="22" t="str">
        <v>Nottingham Forest</v>
      </c>
      <c r="G182" s="22" t="str">
        <v>March</v>
      </c>
      <c r="H182" s="80">
        <v>7</v>
      </c>
    </row>
    <row r="183" spans="5:8" ht="12.75" x14ac:dyDescent="0.2">
      <c r="E183" s="23" t="str">
        <v>9 - Nottingham Forest</v>
      </c>
      <c r="F183" s="22" t="str">
        <v>Nottingham Forest</v>
      </c>
      <c r="G183" s="22" t="str">
        <v>April</v>
      </c>
      <c r="H183" s="80">
        <v>13</v>
      </c>
    </row>
    <row r="184" spans="5:8" ht="12.75" x14ac:dyDescent="0.2">
      <c r="E184" s="23" t="str">
        <v>10 - Nottingham Forest</v>
      </c>
      <c r="F184" s="22" t="str">
        <v>Nottingham Forest</v>
      </c>
      <c r="G184" s="22" t="str">
        <v>May</v>
      </c>
      <c r="H184" s="80">
        <v>2</v>
      </c>
    </row>
    <row r="185" spans="5:8" ht="12.75" x14ac:dyDescent="0.2">
      <c r="E185" s="23" t="str">
        <v>1 - Preston North End</v>
      </c>
      <c r="F185" s="22" t="str">
        <v>Preston North End</v>
      </c>
      <c r="G185" s="22" t="str">
        <v>August</v>
      </c>
      <c r="H185" s="80">
        <v>16</v>
      </c>
    </row>
    <row r="186" spans="5:8" ht="12.75" x14ac:dyDescent="0.2">
      <c r="E186" s="23" t="str">
        <v>2 - Preston North End</v>
      </c>
      <c r="F186" s="22" t="str">
        <v>Preston North End</v>
      </c>
      <c r="G186" s="22" t="str">
        <v>September</v>
      </c>
      <c r="H186" s="80">
        <v>4</v>
      </c>
    </row>
    <row r="187" spans="5:8" ht="12.75" x14ac:dyDescent="0.2">
      <c r="E187" s="23" t="str">
        <v>3 - Preston North End</v>
      </c>
      <c r="F187" s="22" t="str">
        <v>Preston North End</v>
      </c>
      <c r="G187" s="22" t="str">
        <v>October</v>
      </c>
      <c r="H187" s="80">
        <v>4</v>
      </c>
    </row>
    <row r="188" spans="5:8" ht="12.75" x14ac:dyDescent="0.2">
      <c r="E188" s="23" t="str">
        <v>4 - Preston North End</v>
      </c>
      <c r="F188" s="22" t="str">
        <v>Preston North End</v>
      </c>
      <c r="G188" s="22" t="str">
        <v>November</v>
      </c>
      <c r="H188" s="80">
        <v>11</v>
      </c>
    </row>
    <row r="189" spans="5:8" ht="12.75" x14ac:dyDescent="0.2">
      <c r="E189" s="23" t="str">
        <v>5 - Preston North End</v>
      </c>
      <c r="F189" s="22" t="str">
        <v>Preston North End</v>
      </c>
      <c r="G189" s="22" t="str">
        <v>December</v>
      </c>
      <c r="H189" s="80">
        <v>2</v>
      </c>
    </row>
    <row r="190" spans="5:8" ht="12.75" x14ac:dyDescent="0.2">
      <c r="E190" s="23" t="str">
        <v>6 - Preston North End</v>
      </c>
      <c r="F190" s="22" t="str">
        <v>Preston North End</v>
      </c>
      <c r="G190" s="22" t="str">
        <v>January</v>
      </c>
      <c r="H190" s="80">
        <v>5</v>
      </c>
    </row>
    <row r="191" spans="5:8" ht="12.75" x14ac:dyDescent="0.2">
      <c r="E191" s="23" t="str">
        <v>7 - Preston North End</v>
      </c>
      <c r="F191" s="22" t="str">
        <v>Preston North End</v>
      </c>
      <c r="G191" s="22" t="str">
        <v>February</v>
      </c>
      <c r="H191" s="80">
        <v>7</v>
      </c>
    </row>
    <row r="192" spans="5:8" ht="12.75" x14ac:dyDescent="0.2">
      <c r="E192" s="23" t="str">
        <v>8 - Preston North End</v>
      </c>
      <c r="F192" s="22" t="str">
        <v>Preston North End</v>
      </c>
      <c r="G192" s="22" t="str">
        <v>March</v>
      </c>
      <c r="H192" s="80">
        <v>12</v>
      </c>
    </row>
    <row r="193" spans="5:8" ht="12.75" x14ac:dyDescent="0.2">
      <c r="E193" s="23" t="str">
        <v>9 - Preston North End</v>
      </c>
      <c r="F193" s="22" t="str">
        <v>Preston North End</v>
      </c>
      <c r="G193" s="22" t="str">
        <v>April</v>
      </c>
      <c r="H193" s="80">
        <v>7</v>
      </c>
    </row>
    <row r="194" spans="5:8" ht="12.75" x14ac:dyDescent="0.2">
      <c r="E194" s="23" t="str">
        <v>10 - Preston North End</v>
      </c>
      <c r="F194" s="22" t="str">
        <v>Preston North End</v>
      </c>
      <c r="G194" s="22" t="str">
        <v>May</v>
      </c>
      <c r="H194" s="80">
        <v>5</v>
      </c>
    </row>
    <row r="195" spans="5:8" ht="12.75" x14ac:dyDescent="0.2">
      <c r="E195" s="23" t="str">
        <v>1 - Queens Park Rangers</v>
      </c>
      <c r="F195" s="22" t="str">
        <v>Queens Park Rangers</v>
      </c>
      <c r="G195" s="22" t="str">
        <v>August</v>
      </c>
      <c r="H195" s="80">
        <v>6</v>
      </c>
    </row>
    <row r="196" spans="5:8" ht="12.75" x14ac:dyDescent="0.2">
      <c r="E196" s="23" t="str">
        <v>2 - Queens Park Rangers</v>
      </c>
      <c r="F196" s="22" t="str">
        <v>Queens Park Rangers</v>
      </c>
      <c r="G196" s="22" t="str">
        <v>September</v>
      </c>
      <c r="H196" s="80">
        <v>6</v>
      </c>
    </row>
    <row r="197" spans="5:8" ht="12.75" x14ac:dyDescent="0.2">
      <c r="E197" s="23" t="str">
        <v>3 - Queens Park Rangers</v>
      </c>
      <c r="F197" s="22" t="str">
        <v>Queens Park Rangers</v>
      </c>
      <c r="G197" s="22" t="str">
        <v>October</v>
      </c>
      <c r="H197" s="80">
        <v>8</v>
      </c>
    </row>
    <row r="198" spans="5:8" ht="12.75" x14ac:dyDescent="0.2">
      <c r="E198" s="23" t="str">
        <v>4 - Queens Park Rangers</v>
      </c>
      <c r="F198" s="22" t="str">
        <v>Queens Park Rangers</v>
      </c>
      <c r="G198" s="22" t="str">
        <v>November</v>
      </c>
      <c r="H198" s="80">
        <v>6</v>
      </c>
    </row>
    <row r="199" spans="5:8" ht="12.75" x14ac:dyDescent="0.2">
      <c r="E199" s="23" t="str">
        <v>5 - Queens Park Rangers</v>
      </c>
      <c r="F199" s="22" t="str">
        <v>Queens Park Rangers</v>
      </c>
      <c r="G199" s="22" t="str">
        <v>December</v>
      </c>
      <c r="H199" s="80">
        <v>7</v>
      </c>
    </row>
    <row r="200" spans="5:8" ht="12.75" x14ac:dyDescent="0.2">
      <c r="E200" s="23" t="str">
        <v>6 - Queens Park Rangers</v>
      </c>
      <c r="F200" s="22" t="str">
        <v>Queens Park Rangers</v>
      </c>
      <c r="G200" s="22" t="str">
        <v>January</v>
      </c>
      <c r="H200" s="80">
        <v>4</v>
      </c>
    </row>
    <row r="201" spans="5:8" ht="12.75" x14ac:dyDescent="0.2">
      <c r="E201" s="23" t="str">
        <v>7 - Queens Park Rangers</v>
      </c>
      <c r="F201" s="22" t="str">
        <v>Queens Park Rangers</v>
      </c>
      <c r="G201" s="22" t="str">
        <v>February</v>
      </c>
      <c r="H201" s="80">
        <v>8</v>
      </c>
    </row>
    <row r="202" spans="5:8" ht="12.75" x14ac:dyDescent="0.2">
      <c r="E202" s="23" t="str">
        <v>8 - Queens Park Rangers</v>
      </c>
      <c r="F202" s="22" t="str">
        <v>Queens Park Rangers</v>
      </c>
      <c r="G202" s="22" t="str">
        <v>March</v>
      </c>
      <c r="H202" s="80">
        <v>16</v>
      </c>
    </row>
    <row r="203" spans="5:8" ht="12.75" x14ac:dyDescent="0.2">
      <c r="E203" s="23" t="str">
        <v>9 - Queens Park Rangers</v>
      </c>
      <c r="F203" s="22" t="str">
        <v>Queens Park Rangers</v>
      </c>
      <c r="G203" s="22" t="str">
        <v>April</v>
      </c>
      <c r="H203" s="80">
        <v>2</v>
      </c>
    </row>
    <row r="204" spans="5:8" ht="12.75" x14ac:dyDescent="0.2">
      <c r="E204" s="23" t="str">
        <v>10 - Queens Park Rangers</v>
      </c>
      <c r="F204" s="22" t="str">
        <v>Queens Park Rangers</v>
      </c>
      <c r="G204" s="22" t="str">
        <v>May</v>
      </c>
      <c r="H204" s="80">
        <v>5</v>
      </c>
    </row>
    <row r="205" spans="5:8" ht="12.75" x14ac:dyDescent="0.2">
      <c r="E205" s="23" t="str">
        <v>1 - Reading</v>
      </c>
      <c r="F205" s="22" t="str">
        <v>Reading</v>
      </c>
      <c r="G205" s="22" t="str">
        <v>August</v>
      </c>
      <c r="H205" s="80">
        <v>3</v>
      </c>
    </row>
    <row r="206" spans="5:8" ht="12.75" x14ac:dyDescent="0.2">
      <c r="E206" s="23" t="str">
        <v>2 - Reading</v>
      </c>
      <c r="F206" s="22" t="str">
        <v>Reading</v>
      </c>
      <c r="G206" s="22" t="str">
        <v>September</v>
      </c>
      <c r="H206" s="80">
        <v>12</v>
      </c>
    </row>
    <row r="207" spans="5:8" ht="12.75" x14ac:dyDescent="0.2">
      <c r="E207" s="23" t="str">
        <v>3 - Reading</v>
      </c>
      <c r="F207" s="22" t="str">
        <v>Reading</v>
      </c>
      <c r="G207" s="22" t="str">
        <v>October</v>
      </c>
      <c r="H207" s="80">
        <v>6</v>
      </c>
    </row>
    <row r="208" spans="5:8" ht="12.75" x14ac:dyDescent="0.2">
      <c r="E208" s="23" t="str">
        <v>4 - Reading</v>
      </c>
      <c r="F208" s="22" t="str">
        <v>Reading</v>
      </c>
      <c r="G208" s="22" t="str">
        <v>November</v>
      </c>
      <c r="H208" s="80">
        <v>6</v>
      </c>
    </row>
    <row r="209" spans="5:8" ht="12.75" x14ac:dyDescent="0.2">
      <c r="E209" s="23" t="str">
        <v>5 - Reading</v>
      </c>
      <c r="F209" s="22" t="str">
        <v>Reading</v>
      </c>
      <c r="G209" s="22" t="str">
        <v>December</v>
      </c>
      <c r="H209" s="80">
        <v>8</v>
      </c>
    </row>
    <row r="210" spans="5:8" ht="12.75" x14ac:dyDescent="0.2">
      <c r="E210" s="23" t="str">
        <v>6 - Reading</v>
      </c>
      <c r="F210" s="22" t="str">
        <v>Reading</v>
      </c>
      <c r="G210" s="22" t="str">
        <v>January</v>
      </c>
      <c r="H210" s="80">
        <v>28</v>
      </c>
    </row>
    <row r="211" spans="5:8" ht="12.75" x14ac:dyDescent="0.2">
      <c r="E211" s="23" t="str">
        <v>7 - Reading</v>
      </c>
      <c r="F211" s="22" t="str">
        <v>Reading</v>
      </c>
      <c r="G211" s="22" t="str">
        <v>February</v>
      </c>
      <c r="H211" s="80">
        <v>1</v>
      </c>
    </row>
    <row r="212" spans="5:8" ht="12.75" x14ac:dyDescent="0.2">
      <c r="E212" s="23" t="str">
        <v>8 - Reading</v>
      </c>
      <c r="F212" s="22" t="str">
        <v>Reading</v>
      </c>
      <c r="G212" s="22" t="str">
        <v>March</v>
      </c>
      <c r="H212" s="80">
        <v>2</v>
      </c>
    </row>
    <row r="213" spans="5:8" ht="12.75" x14ac:dyDescent="0.2">
      <c r="E213" s="23" t="str">
        <v>9 - Reading</v>
      </c>
      <c r="F213" s="22" t="str">
        <v>Reading</v>
      </c>
      <c r="G213" s="22" t="str">
        <v>April</v>
      </c>
      <c r="H213" s="80">
        <v>6</v>
      </c>
    </row>
    <row r="214" spans="5:8" ht="12.75" x14ac:dyDescent="0.2">
      <c r="E214" s="23" t="str">
        <v>10 - Reading</v>
      </c>
      <c r="F214" s="22" t="str">
        <v>Reading</v>
      </c>
      <c r="G214" s="22" t="str">
        <v>May</v>
      </c>
      <c r="H214" s="80">
        <v>3</v>
      </c>
    </row>
    <row r="215" spans="5:8" ht="12.75" x14ac:dyDescent="0.2">
      <c r="E215" s="23" t="str">
        <v>1 - Rotherham United</v>
      </c>
      <c r="F215" s="22" t="str">
        <v>Rotherham United</v>
      </c>
      <c r="G215" s="22" t="str">
        <v>August</v>
      </c>
      <c r="H215" s="80">
        <v>3</v>
      </c>
    </row>
    <row r="216" spans="5:8" ht="12.75" x14ac:dyDescent="0.2">
      <c r="E216" s="23" t="str">
        <v>2 - Rotherham United</v>
      </c>
      <c r="F216" s="22" t="str">
        <v>Rotherham United</v>
      </c>
      <c r="G216" s="22" t="str">
        <v>September</v>
      </c>
      <c r="H216" s="80">
        <v>9</v>
      </c>
    </row>
    <row r="217" spans="5:8" ht="12.75" x14ac:dyDescent="0.2">
      <c r="E217" s="23" t="str">
        <v>3 - Rotherham United</v>
      </c>
      <c r="F217" s="22" t="str">
        <v>Rotherham United</v>
      </c>
      <c r="G217" s="22" t="str">
        <v>October</v>
      </c>
      <c r="H217" s="80">
        <v>13</v>
      </c>
    </row>
    <row r="218" spans="5:8" ht="12.75" x14ac:dyDescent="0.2">
      <c r="E218" s="23" t="str">
        <v>4 - Rotherham United</v>
      </c>
      <c r="F218" s="22" t="str">
        <v>Rotherham United</v>
      </c>
      <c r="G218" s="22" t="str">
        <v>November</v>
      </c>
      <c r="H218" s="80">
        <v>5</v>
      </c>
    </row>
    <row r="219" spans="5:8" ht="12.75" x14ac:dyDescent="0.2">
      <c r="E219" s="23" t="str">
        <v>5 - Rotherham United</v>
      </c>
      <c r="F219" s="22" t="str">
        <v>Rotherham United</v>
      </c>
      <c r="G219" s="22" t="str">
        <v>December</v>
      </c>
      <c r="H219" s="80">
        <v>11</v>
      </c>
    </row>
    <row r="220" spans="5:8" ht="12.75" x14ac:dyDescent="0.2">
      <c r="E220" s="23" t="str">
        <v>6 - Rotherham United</v>
      </c>
      <c r="F220" s="22" t="str">
        <v>Rotherham United</v>
      </c>
      <c r="G220" s="22" t="str">
        <v>January</v>
      </c>
      <c r="H220" s="80">
        <v>6</v>
      </c>
    </row>
    <row r="221" spans="5:8" ht="12.75" x14ac:dyDescent="0.2">
      <c r="E221" s="23" t="str">
        <v>7 - Rotherham United</v>
      </c>
      <c r="F221" s="22" t="str">
        <v>Rotherham United</v>
      </c>
      <c r="G221" s="22" t="str">
        <v>February</v>
      </c>
      <c r="H221" s="80">
        <v>2</v>
      </c>
    </row>
    <row r="222" spans="5:8" ht="12.75" x14ac:dyDescent="0.2">
      <c r="E222" s="23" t="str">
        <v>8 - Rotherham United</v>
      </c>
      <c r="F222" s="22" t="str">
        <v>Rotherham United</v>
      </c>
      <c r="G222" s="22" t="str">
        <v>March</v>
      </c>
      <c r="H222" s="80">
        <v>9</v>
      </c>
    </row>
    <row r="223" spans="5:8" ht="12.75" x14ac:dyDescent="0.2">
      <c r="E223" s="23" t="str">
        <v>9 - Rotherham United</v>
      </c>
      <c r="F223" s="22" t="str">
        <v>Rotherham United</v>
      </c>
      <c r="G223" s="22" t="str">
        <v>April</v>
      </c>
      <c r="H223" s="80">
        <v>1</v>
      </c>
    </row>
    <row r="224" spans="5:8" ht="12.75" x14ac:dyDescent="0.2">
      <c r="E224" s="23" t="str">
        <v>10 - Rotherham United</v>
      </c>
      <c r="F224" s="22" t="str">
        <v>Rotherham United</v>
      </c>
      <c r="G224" s="22" t="str">
        <v>May</v>
      </c>
      <c r="H224" s="80">
        <v>3</v>
      </c>
    </row>
    <row r="225" spans="5:8" ht="12.75" x14ac:dyDescent="0.2">
      <c r="E225" s="23" t="str">
        <v>1 - Sheffield United</v>
      </c>
      <c r="F225" s="22" t="str">
        <v>Sheffield United</v>
      </c>
      <c r="G225" s="22" t="str">
        <v>August</v>
      </c>
      <c r="H225" s="80">
        <v>3</v>
      </c>
    </row>
    <row r="226" spans="5:8" ht="12.75" x14ac:dyDescent="0.2">
      <c r="E226" s="23" t="str">
        <v>2 - Sheffield United</v>
      </c>
      <c r="F226" s="22" t="str">
        <v>Sheffield United</v>
      </c>
      <c r="G226" s="22" t="str">
        <v>September</v>
      </c>
      <c r="H226" s="80">
        <v>4</v>
      </c>
    </row>
    <row r="227" spans="5:8" ht="12.75" x14ac:dyDescent="0.2">
      <c r="E227" s="23" t="str">
        <v>3 - Sheffield United</v>
      </c>
      <c r="F227" s="22" t="str">
        <v>Sheffield United</v>
      </c>
      <c r="G227" s="22" t="str">
        <v>October</v>
      </c>
      <c r="H227" s="80">
        <v>1</v>
      </c>
    </row>
    <row r="228" spans="5:8" ht="12.75" x14ac:dyDescent="0.2">
      <c r="E228" s="23" t="str">
        <v>4 - Sheffield United</v>
      </c>
      <c r="F228" s="22" t="str">
        <v>Sheffield United</v>
      </c>
      <c r="G228" s="22" t="str">
        <v>November</v>
      </c>
      <c r="H228" s="80">
        <v>4</v>
      </c>
    </row>
    <row r="229" spans="5:8" ht="12.75" x14ac:dyDescent="0.2">
      <c r="E229" s="23" t="str">
        <v>5 - Sheffield United</v>
      </c>
      <c r="F229" s="22" t="str">
        <v>Sheffield United</v>
      </c>
      <c r="G229" s="22" t="str">
        <v>December</v>
      </c>
      <c r="H229" s="80">
        <v>9</v>
      </c>
    </row>
    <row r="230" spans="5:8" ht="12.75" x14ac:dyDescent="0.2">
      <c r="E230" s="23" t="str">
        <v>6 - Sheffield United</v>
      </c>
      <c r="F230" s="22" t="str">
        <v>Sheffield United</v>
      </c>
      <c r="G230" s="22" t="str">
        <v>January</v>
      </c>
      <c r="H230" s="80">
        <v>3</v>
      </c>
    </row>
    <row r="231" spans="5:8" ht="12.75" x14ac:dyDescent="0.2">
      <c r="E231" s="23" t="str">
        <v>7 - Sheffield United</v>
      </c>
      <c r="F231" s="22" t="str">
        <v>Sheffield United</v>
      </c>
      <c r="G231" s="22" t="str">
        <v>February</v>
      </c>
      <c r="H231" s="80">
        <v>3</v>
      </c>
    </row>
    <row r="232" spans="5:8" ht="12.75" x14ac:dyDescent="0.2">
      <c r="E232" s="23" t="str">
        <v>8 - Sheffield United</v>
      </c>
      <c r="F232" s="22" t="str">
        <v>Sheffield United</v>
      </c>
      <c r="G232" s="22" t="str">
        <v>March</v>
      </c>
      <c r="H232" s="80">
        <v>3</v>
      </c>
    </row>
    <row r="233" spans="5:8" ht="12.75" x14ac:dyDescent="0.2">
      <c r="E233" s="23" t="str">
        <v>9 - Sheffield United</v>
      </c>
      <c r="F233" s="22" t="str">
        <v>Sheffield United</v>
      </c>
      <c r="G233" s="22" t="str">
        <v>April</v>
      </c>
      <c r="H233" s="80">
        <v>3</v>
      </c>
    </row>
    <row r="234" spans="5:8" ht="12.75" x14ac:dyDescent="0.2">
      <c r="E234" s="23" t="str">
        <v>10 - Sheffield United</v>
      </c>
      <c r="F234" s="22" t="str">
        <v>Sheffield United</v>
      </c>
      <c r="G234" s="22" t="str">
        <v>May</v>
      </c>
      <c r="H234" s="80">
        <v>7</v>
      </c>
    </row>
    <row r="235" spans="5:8" ht="12.75" x14ac:dyDescent="0.2">
      <c r="E235" s="23" t="str">
        <v>1 - Sheffield Wednesday</v>
      </c>
      <c r="F235" s="22" t="str">
        <v>Sheffield Wednesday</v>
      </c>
      <c r="G235" s="22" t="str">
        <v>August</v>
      </c>
      <c r="H235" s="80">
        <v>7</v>
      </c>
    </row>
    <row r="236" spans="5:8" ht="12.75" x14ac:dyDescent="0.2">
      <c r="E236" s="23" t="str">
        <v>2 - Sheffield Wednesday</v>
      </c>
      <c r="F236" s="22" t="str">
        <v>Sheffield Wednesday</v>
      </c>
      <c r="G236" s="22" t="str">
        <v>September</v>
      </c>
      <c r="H236" s="80">
        <v>6</v>
      </c>
    </row>
    <row r="237" spans="5:8" ht="12.75" x14ac:dyDescent="0.2">
      <c r="E237" s="23" t="str">
        <v>3 - Sheffield Wednesday</v>
      </c>
      <c r="F237" s="22" t="str">
        <v>Sheffield Wednesday</v>
      </c>
      <c r="G237" s="22" t="str">
        <v>October</v>
      </c>
      <c r="H237" s="80">
        <v>3</v>
      </c>
    </row>
    <row r="238" spans="5:8" ht="12.75" x14ac:dyDescent="0.2">
      <c r="E238" s="23" t="str">
        <v>4 - Sheffield Wednesday</v>
      </c>
      <c r="F238" s="22" t="str">
        <v>Sheffield Wednesday</v>
      </c>
      <c r="G238" s="22" t="str">
        <v>November</v>
      </c>
      <c r="H238" s="80">
        <v>7</v>
      </c>
    </row>
    <row r="239" spans="5:8" ht="12.75" x14ac:dyDescent="0.2">
      <c r="E239" s="23" t="str">
        <v>5 - Sheffield Wednesday</v>
      </c>
      <c r="F239" s="22" t="str">
        <v>Sheffield Wednesday</v>
      </c>
      <c r="G239" s="22" t="str">
        <v>December</v>
      </c>
      <c r="H239" s="80">
        <v>0</v>
      </c>
    </row>
    <row r="240" spans="5:8" ht="12.75" x14ac:dyDescent="0.2">
      <c r="E240" s="23" t="str">
        <v>6 - Sheffield Wednesday</v>
      </c>
      <c r="F240" s="22" t="str">
        <v>Sheffield Wednesday</v>
      </c>
      <c r="G240" s="22" t="str">
        <v>January</v>
      </c>
      <c r="H240" s="80">
        <v>14</v>
      </c>
    </row>
    <row r="241" spans="5:8" ht="12.75" x14ac:dyDescent="0.2">
      <c r="E241" s="23" t="str">
        <v>7 - Sheffield Wednesday</v>
      </c>
      <c r="F241" s="22" t="str">
        <v>Sheffield Wednesday</v>
      </c>
      <c r="G241" s="22" t="str">
        <v>February</v>
      </c>
      <c r="H241" s="80">
        <v>8</v>
      </c>
    </row>
    <row r="242" spans="5:8" ht="12.75" x14ac:dyDescent="0.2">
      <c r="E242" s="23" t="str">
        <v>8 - Sheffield Wednesday</v>
      </c>
      <c r="F242" s="22" t="str">
        <v>Sheffield Wednesday</v>
      </c>
      <c r="G242" s="22" t="str">
        <v>March</v>
      </c>
      <c r="H242" s="80">
        <v>18</v>
      </c>
    </row>
    <row r="243" spans="5:8" ht="12.75" x14ac:dyDescent="0.2">
      <c r="E243" s="23" t="str">
        <v>9 - Sheffield Wednesday</v>
      </c>
      <c r="F243" s="22" t="str">
        <v>Sheffield Wednesday</v>
      </c>
      <c r="G243" s="22" t="str">
        <v>April</v>
      </c>
      <c r="H243" s="80">
        <v>7</v>
      </c>
    </row>
    <row r="244" spans="5:8" ht="12.75" x14ac:dyDescent="0.2">
      <c r="E244" s="23" t="str">
        <v>10 - Sheffield Wednesday</v>
      </c>
      <c r="F244" s="22" t="str">
        <v>Sheffield Wednesday</v>
      </c>
      <c r="G244" s="22" t="str">
        <v>May</v>
      </c>
      <c r="H244" s="80">
        <v>10</v>
      </c>
    </row>
    <row r="245" spans="5:8" ht="12.75" x14ac:dyDescent="0.2">
      <c r="E245" s="23" t="str">
        <v>1 - Stoke City</v>
      </c>
      <c r="F245" s="22" t="str">
        <v>Stoke City</v>
      </c>
      <c r="G245" s="22" t="str">
        <v>August</v>
      </c>
      <c r="H245" s="80">
        <v>6</v>
      </c>
    </row>
    <row r="246" spans="5:8" ht="12.75" x14ac:dyDescent="0.2">
      <c r="E246" s="23" t="str">
        <v>2 - Stoke City</v>
      </c>
      <c r="F246" s="22" t="str">
        <v>Stoke City</v>
      </c>
      <c r="G246" s="22" t="str">
        <v>September</v>
      </c>
      <c r="H246" s="80">
        <v>6</v>
      </c>
    </row>
    <row r="247" spans="5:8" ht="12.75" x14ac:dyDescent="0.2">
      <c r="E247" s="23" t="str">
        <v>3 - Stoke City</v>
      </c>
      <c r="F247" s="22" t="str">
        <v>Stoke City</v>
      </c>
      <c r="G247" s="22" t="str">
        <v>October</v>
      </c>
      <c r="H247" s="80">
        <v>6</v>
      </c>
    </row>
    <row r="248" spans="5:8" ht="12.75" x14ac:dyDescent="0.2">
      <c r="E248" s="23" t="str">
        <v>4 - Stoke City</v>
      </c>
      <c r="F248" s="22" t="str">
        <v>Stoke City</v>
      </c>
      <c r="G248" s="22" t="str">
        <v>November</v>
      </c>
      <c r="H248" s="80">
        <v>8</v>
      </c>
    </row>
    <row r="249" spans="5:8" ht="12.75" x14ac:dyDescent="0.2">
      <c r="E249" s="23" t="str">
        <v>5 - Stoke City</v>
      </c>
      <c r="F249" s="22" t="str">
        <v>Stoke City</v>
      </c>
      <c r="G249" s="22" t="str">
        <v>December</v>
      </c>
      <c r="H249" s="80">
        <v>3</v>
      </c>
    </row>
    <row r="250" spans="5:8" ht="12.75" x14ac:dyDescent="0.2">
      <c r="E250" s="23" t="str">
        <v>6 - Stoke City</v>
      </c>
      <c r="F250" s="22" t="str">
        <v>Stoke City</v>
      </c>
      <c r="G250" s="22" t="str">
        <v>January</v>
      </c>
      <c r="H250" s="80">
        <v>10</v>
      </c>
    </row>
    <row r="251" spans="5:8" ht="12.75" x14ac:dyDescent="0.2">
      <c r="E251" s="23" t="str">
        <v>7 - Stoke City</v>
      </c>
      <c r="F251" s="22" t="str">
        <v>Stoke City</v>
      </c>
      <c r="G251" s="22" t="str">
        <v>February</v>
      </c>
      <c r="H251" s="80">
        <v>11</v>
      </c>
    </row>
    <row r="252" spans="5:8" ht="12.75" x14ac:dyDescent="0.2">
      <c r="E252" s="23" t="str">
        <v>8 - Stoke City</v>
      </c>
      <c r="F252" s="22" t="str">
        <v>Stoke City</v>
      </c>
      <c r="G252" s="22" t="str">
        <v>March</v>
      </c>
      <c r="H252" s="80">
        <v>7</v>
      </c>
    </row>
    <row r="253" spans="5:8" ht="12.75" x14ac:dyDescent="0.2">
      <c r="E253" s="23" t="str">
        <v>9 - Stoke City</v>
      </c>
      <c r="F253" s="22" t="str">
        <v>Stoke City</v>
      </c>
      <c r="G253" s="22" t="str">
        <v>April</v>
      </c>
      <c r="H253" s="80">
        <v>5</v>
      </c>
    </row>
    <row r="254" spans="5:8" ht="12.75" x14ac:dyDescent="0.2">
      <c r="E254" s="23" t="str">
        <v>10 - Stoke City</v>
      </c>
      <c r="F254" s="22" t="str">
        <v>Stoke City</v>
      </c>
      <c r="G254" s="22" t="str">
        <v>May</v>
      </c>
      <c r="H254" s="80">
        <v>8</v>
      </c>
    </row>
    <row r="255" spans="5:8" ht="12.75" x14ac:dyDescent="0.2">
      <c r="E255" s="23" t="str">
        <v>1 - Swansea City</v>
      </c>
      <c r="F255" s="22" t="str">
        <v>Swansea City</v>
      </c>
      <c r="G255" s="22" t="str">
        <v>August</v>
      </c>
      <c r="H255" s="80">
        <v>6</v>
      </c>
    </row>
    <row r="256" spans="5:8" ht="12.75" x14ac:dyDescent="0.2">
      <c r="E256" s="23" t="str">
        <v>2 - Swansea City</v>
      </c>
      <c r="F256" s="22" t="str">
        <v>Swansea City</v>
      </c>
      <c r="G256" s="22" t="str">
        <v>September</v>
      </c>
      <c r="H256" s="80">
        <v>5</v>
      </c>
    </row>
    <row r="257" spans="5:8" ht="12.75" x14ac:dyDescent="0.2">
      <c r="E257" s="23" t="str">
        <v>3 - Swansea City</v>
      </c>
      <c r="F257" s="22" t="str">
        <v>Swansea City</v>
      </c>
      <c r="G257" s="22" t="str">
        <v>October</v>
      </c>
      <c r="H257" s="80">
        <v>14</v>
      </c>
    </row>
    <row r="258" spans="5:8" ht="12.75" x14ac:dyDescent="0.2">
      <c r="E258" s="23" t="str">
        <v>4 - Swansea City</v>
      </c>
      <c r="F258" s="22" t="str">
        <v>Swansea City</v>
      </c>
      <c r="G258" s="22" t="str">
        <v>November</v>
      </c>
      <c r="H258" s="80">
        <v>3</v>
      </c>
    </row>
    <row r="259" spans="5:8" ht="12.75" x14ac:dyDescent="0.2">
      <c r="E259" s="23" t="str">
        <v>5 - Swansea City</v>
      </c>
      <c r="F259" s="22" t="str">
        <v>Swansea City</v>
      </c>
      <c r="G259" s="22" t="str">
        <v>December</v>
      </c>
      <c r="H259" s="80">
        <v>1</v>
      </c>
    </row>
    <row r="260" spans="5:8" ht="12.75" x14ac:dyDescent="0.2">
      <c r="E260" s="23" t="str">
        <v>6 - Swansea City</v>
      </c>
      <c r="F260" s="22" t="str">
        <v>Swansea City</v>
      </c>
      <c r="G260" s="22" t="str">
        <v>January</v>
      </c>
      <c r="H260" s="80">
        <v>8</v>
      </c>
    </row>
    <row r="261" spans="5:8" ht="12.75" x14ac:dyDescent="0.2">
      <c r="E261" s="23" t="str">
        <v>7 - Swansea City</v>
      </c>
      <c r="F261" s="22" t="str">
        <v>Swansea City</v>
      </c>
      <c r="G261" s="22" t="str">
        <v>February</v>
      </c>
      <c r="H261" s="80">
        <v>3</v>
      </c>
    </row>
    <row r="262" spans="5:8" ht="12.75" x14ac:dyDescent="0.2">
      <c r="E262" s="23" t="str">
        <v>8 - Swansea City</v>
      </c>
      <c r="F262" s="22" t="str">
        <v>Swansea City</v>
      </c>
      <c r="G262" s="22" t="str">
        <v>March</v>
      </c>
      <c r="H262" s="80">
        <v>1</v>
      </c>
    </row>
    <row r="263" spans="5:8" ht="12.75" x14ac:dyDescent="0.2">
      <c r="E263" s="23" t="str">
        <v>9 - Swansea City</v>
      </c>
      <c r="F263" s="22" t="str">
        <v>Swansea City</v>
      </c>
      <c r="G263" s="22" t="str">
        <v>April</v>
      </c>
      <c r="H263" s="80">
        <v>4</v>
      </c>
    </row>
    <row r="264" spans="5:8" ht="12.75" x14ac:dyDescent="0.2">
      <c r="E264" s="23" t="str">
        <v>10 - Swansea City</v>
      </c>
      <c r="F264" s="22" t="str">
        <v>Swansea City</v>
      </c>
      <c r="G264" s="22" t="str">
        <v>May</v>
      </c>
      <c r="H264" s="80">
        <v>9</v>
      </c>
    </row>
    <row r="265" spans="5:8" ht="12.75" x14ac:dyDescent="0.2">
      <c r="E265" s="23" t="str">
        <v>1 - West Bromwich Albion</v>
      </c>
      <c r="F265" s="22" t="str">
        <v>West Bromwich Albion</v>
      </c>
      <c r="G265" s="22" t="str">
        <v>August</v>
      </c>
      <c r="H265" s="80">
        <v>6</v>
      </c>
    </row>
    <row r="266" spans="5:8" ht="12.75" x14ac:dyDescent="0.2">
      <c r="E266" s="23" t="str">
        <v>2 - West Bromwich Albion</v>
      </c>
      <c r="F266" s="22" t="str">
        <v>West Bromwich Albion</v>
      </c>
      <c r="G266" s="22" t="str">
        <v>September</v>
      </c>
      <c r="H266" s="80">
        <v>1</v>
      </c>
    </row>
    <row r="267" spans="5:8" ht="12.75" x14ac:dyDescent="0.2">
      <c r="E267" s="23" t="str">
        <v>3 - West Bromwich Albion</v>
      </c>
      <c r="F267" s="22" t="str">
        <v>West Bromwich Albion</v>
      </c>
      <c r="G267" s="22" t="str">
        <v>October</v>
      </c>
      <c r="H267" s="80">
        <v>3</v>
      </c>
    </row>
    <row r="268" spans="5:8" ht="12.75" x14ac:dyDescent="0.2">
      <c r="E268" s="23" t="str">
        <v>4 - West Bromwich Albion</v>
      </c>
      <c r="F268" s="22" t="str">
        <v>West Bromwich Albion</v>
      </c>
      <c r="G268" s="22" t="str">
        <v>November</v>
      </c>
      <c r="H268" s="80">
        <v>7</v>
      </c>
    </row>
    <row r="269" spans="5:8" ht="12.75" x14ac:dyDescent="0.2">
      <c r="E269" s="23" t="str">
        <v>5 - West Bromwich Albion</v>
      </c>
      <c r="F269" s="22" t="str">
        <v>West Bromwich Albion</v>
      </c>
      <c r="G269" s="22" t="str">
        <v>December</v>
      </c>
      <c r="H269" s="80">
        <v>1</v>
      </c>
    </row>
    <row r="270" spans="5:8" ht="12.75" x14ac:dyDescent="0.2">
      <c r="E270" s="23" t="str">
        <v>6 - West Bromwich Albion</v>
      </c>
      <c r="F270" s="22" t="str">
        <v>West Bromwich Albion</v>
      </c>
      <c r="G270" s="22" t="str">
        <v>January</v>
      </c>
      <c r="H270" s="80">
        <v>18</v>
      </c>
    </row>
    <row r="271" spans="5:8" ht="12.75" x14ac:dyDescent="0.2">
      <c r="E271" s="23" t="str">
        <v>7 - West Bromwich Albion</v>
      </c>
      <c r="F271" s="22" t="str">
        <v>West Bromwich Albion</v>
      </c>
      <c r="G271" s="22" t="str">
        <v>February</v>
      </c>
      <c r="H271" s="80">
        <v>7</v>
      </c>
    </row>
    <row r="272" spans="5:8" ht="12.75" x14ac:dyDescent="0.2">
      <c r="E272" s="23" t="str">
        <v>8 - West Bromwich Albion</v>
      </c>
      <c r="F272" s="22" t="str">
        <v>West Bromwich Albion</v>
      </c>
      <c r="G272" s="22" t="str">
        <v>March</v>
      </c>
      <c r="H272" s="80">
        <v>4</v>
      </c>
    </row>
    <row r="273" spans="5:8" ht="12.75" x14ac:dyDescent="0.2">
      <c r="E273" s="23" t="str">
        <v>9 - West Bromwich Albion</v>
      </c>
      <c r="F273" s="22" t="str">
        <v>West Bromwich Albion</v>
      </c>
      <c r="G273" s="22" t="str">
        <v>April</v>
      </c>
      <c r="H273" s="80">
        <v>10</v>
      </c>
    </row>
    <row r="274" spans="5:8" ht="12.75" x14ac:dyDescent="0.2">
      <c r="E274" s="23" t="str">
        <v>10 - West Bromwich Albion</v>
      </c>
      <c r="F274" s="22" t="str">
        <v>West Bromwich Albion</v>
      </c>
      <c r="G274" s="22" t="str">
        <v>May</v>
      </c>
      <c r="H274" s="80">
        <v>4</v>
      </c>
    </row>
    <row r="275" spans="5:8" ht="12.75" x14ac:dyDescent="0.2">
      <c r="E275" s="23" t="str">
        <v>1 - Wigan Athletic</v>
      </c>
      <c r="F275" s="22" t="str">
        <v>Wigan Athletic</v>
      </c>
      <c r="G275" s="22" t="str">
        <v>August</v>
      </c>
      <c r="H275" s="80">
        <v>3</v>
      </c>
    </row>
    <row r="276" spans="5:8" ht="12.75" x14ac:dyDescent="0.2">
      <c r="E276" s="23" t="str">
        <v>2 - Wigan Athletic</v>
      </c>
      <c r="F276" s="22" t="str">
        <v>Wigan Athletic</v>
      </c>
      <c r="G276" s="22" t="str">
        <v>September</v>
      </c>
      <c r="H276" s="80">
        <v>7</v>
      </c>
    </row>
    <row r="277" spans="5:8" ht="12.75" x14ac:dyDescent="0.2">
      <c r="E277" s="23" t="str">
        <v>3 - Wigan Athletic</v>
      </c>
      <c r="F277" s="22" t="str">
        <v>Wigan Athletic</v>
      </c>
      <c r="G277" s="22" t="str">
        <v>October</v>
      </c>
      <c r="H277" s="80">
        <v>0</v>
      </c>
    </row>
    <row r="278" spans="5:8" ht="12.75" x14ac:dyDescent="0.2">
      <c r="E278" s="23" t="str">
        <v>4 - Wigan Athletic</v>
      </c>
      <c r="F278" s="22" t="str">
        <v>Wigan Athletic</v>
      </c>
      <c r="G278" s="22" t="str">
        <v>November</v>
      </c>
      <c r="H278" s="80">
        <v>9</v>
      </c>
    </row>
    <row r="279" spans="5:8" ht="12.75" x14ac:dyDescent="0.2">
      <c r="E279" s="23" t="str">
        <v>5 - Wigan Athletic</v>
      </c>
      <c r="F279" s="22" t="str">
        <v>Wigan Athletic</v>
      </c>
      <c r="G279" s="22" t="str">
        <v>December</v>
      </c>
      <c r="H279" s="80">
        <v>11</v>
      </c>
    </row>
    <row r="280" spans="5:8" ht="12.75" x14ac:dyDescent="0.2">
      <c r="E280" s="23" t="str">
        <v>6 - Wigan Athletic</v>
      </c>
      <c r="F280" s="22" t="str">
        <v>Wigan Athletic</v>
      </c>
      <c r="G280" s="22" t="str">
        <v>January</v>
      </c>
      <c r="H280" s="80">
        <v>9</v>
      </c>
    </row>
    <row r="281" spans="5:8" ht="12.75" x14ac:dyDescent="0.2">
      <c r="E281" s="23" t="str">
        <v>7 - Wigan Athletic</v>
      </c>
      <c r="F281" s="22" t="str">
        <v>Wigan Athletic</v>
      </c>
      <c r="G281" s="22" t="str">
        <v>February</v>
      </c>
      <c r="H281" s="80">
        <v>7</v>
      </c>
    </row>
    <row r="282" spans="5:8" ht="12.75" x14ac:dyDescent="0.2">
      <c r="E282" s="23" t="str">
        <v>8 - Wigan Athletic</v>
      </c>
      <c r="F282" s="22" t="str">
        <v>Wigan Athletic</v>
      </c>
      <c r="G282" s="22" t="str">
        <v>March</v>
      </c>
      <c r="H282" s="80">
        <v>6</v>
      </c>
    </row>
    <row r="283" spans="5:8" ht="12.75" x14ac:dyDescent="0.2">
      <c r="E283" s="23" t="str">
        <v>9 - Wigan Athletic</v>
      </c>
      <c r="F283" s="22" t="str">
        <v>Wigan Athletic</v>
      </c>
      <c r="G283" s="22" t="str">
        <v>April</v>
      </c>
      <c r="H283" s="80">
        <v>7</v>
      </c>
    </row>
    <row r="284" spans="5:8" ht="12.75" x14ac:dyDescent="0.2">
      <c r="E284" s="23" t="str">
        <v>10 - Wigan Athletic</v>
      </c>
      <c r="F284" s="22" t="str">
        <v>Wigan Athletic</v>
      </c>
      <c r="G284" s="22" t="str">
        <v>May</v>
      </c>
      <c r="H284" s="80">
        <v>5</v>
      </c>
    </row>
  </sheetData>
  <mergeCells count="2">
    <mergeCell ref="I1:J1"/>
    <mergeCell ref="A3:E3"/>
  </mergeCells>
  <conditionalFormatting sqref="G4">
    <cfRule type="cellIs" dxfId="6" priority="1" operator="notEqual">
      <formula>0</formula>
    </cfRule>
  </conditionalFormatting>
  <hyperlinks>
    <hyperlink ref="G4" location="Overall_Error_Check" tooltip="Go to Overall Error Check" display="Overall_Error_Check" xr:uid="{4CEDBB59-3F37-4E89-84D8-3B0E736FC05C}"/>
    <hyperlink ref="A3:E3" location="HL_Navigator" tooltip="Go to Navigator (Table of Contents)" display="Navigator" xr:uid="{298F090C-7052-42D1-9191-ED36FD688C11}"/>
    <hyperlink ref="A3" location="HL_Navigator" display="Navigator" xr:uid="{918E1221-6B87-4637-9559-3C681DF2A54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B519-4618-4499-A16E-842B0536AD60}">
  <sheetPr codeName="Sheet21">
    <outlinePr summaryBelow="0" summaryRight="0"/>
  </sheetPr>
  <dimension ref="A1:S33"/>
  <sheetViews>
    <sheetView showGridLines="0" workbookViewId="0">
      <pane ySplit="4" topLeftCell="A5" activePane="bottomLeft" state="frozen"/>
      <selection pane="bottomLeft" activeCell="A5" sqref="A5"/>
    </sheetView>
  </sheetViews>
  <sheetFormatPr defaultRowHeight="12" x14ac:dyDescent="0.2"/>
  <cols>
    <col min="1" max="5" width="3.7109375" customWidth="1"/>
    <col min="8" max="8" width="9" bestFit="1" customWidth="1"/>
  </cols>
  <sheetData>
    <row r="1" spans="1:19" ht="20.25" x14ac:dyDescent="0.3">
      <c r="A1" s="14" t="str">
        <f ca="1">IF(ISERROR(RIGHT(CELL("filename",A1),LEN(CELL("filename",A1))-FIND("]",CELL("filename",A1)))),
"",
RIGHT(CELL("filename",A1),LEN(CELL("filename",A1))-FIND("]",CELL("filename",A1))))</f>
        <v>Calculation Order Concerns</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322</v>
      </c>
      <c r="D6" s="2"/>
      <c r="E6" s="2"/>
      <c r="F6" s="2"/>
      <c r="G6" s="2"/>
      <c r="H6" s="2"/>
      <c r="I6" s="2"/>
      <c r="J6" s="2"/>
      <c r="K6" s="2"/>
      <c r="L6" s="2"/>
      <c r="M6" s="2"/>
      <c r="N6" s="2"/>
      <c r="O6" s="2"/>
      <c r="P6" s="2"/>
      <c r="Q6" s="2"/>
      <c r="R6" s="2"/>
      <c r="S6" s="2"/>
    </row>
    <row r="7" spans="1:19" ht="12.75" thickTop="1" x14ac:dyDescent="0.2"/>
    <row r="8" spans="1:19" ht="16.5" x14ac:dyDescent="0.25">
      <c r="C8" s="3" t="s">
        <v>69</v>
      </c>
    </row>
    <row r="10" spans="1:19" ht="15" x14ac:dyDescent="0.25">
      <c r="D10" s="4" t="s">
        <v>323</v>
      </c>
    </row>
    <row r="12" spans="1:19" x14ac:dyDescent="0.2">
      <c r="F12" t="s">
        <v>324</v>
      </c>
      <c r="H12" s="46">
        <v>3</v>
      </c>
    </row>
    <row r="13" spans="1:19" x14ac:dyDescent="0.2">
      <c r="F13" t="s">
        <v>325</v>
      </c>
      <c r="H13" s="46">
        <v>4</v>
      </c>
    </row>
    <row r="15" spans="1:19" x14ac:dyDescent="0.2">
      <c r="K15" s="13" t="s">
        <v>326</v>
      </c>
    </row>
    <row r="16" spans="1:19" x14ac:dyDescent="0.2">
      <c r="K16" s="90" t="e" cm="1" vm="1">
        <f t="array" aca="1" ref="K16" ca="1">_xlfn.SEQUENCE(H12)</f>
        <v>#VALUE!</v>
      </c>
      <c r="P16" s="19" t="str">
        <f ca="1">_xlfn.FORMULATEXT(K16)</f>
        <v>=SEQUENCE(H12)</v>
      </c>
    </row>
    <row r="17" spans="2:19" x14ac:dyDescent="0.2">
      <c r="K17" s="101"/>
      <c r="L17" s="101"/>
      <c r="M17" s="101"/>
      <c r="N17" s="101"/>
      <c r="P17" s="19"/>
    </row>
    <row r="18" spans="2:19" x14ac:dyDescent="0.2">
      <c r="H18" s="13" t="s">
        <v>327</v>
      </c>
      <c r="I18" s="90" cm="1">
        <f t="array" ref="I18:L18">TRANSPOSE(_xlfn.SEQUENCE(H13))</f>
        <v>1</v>
      </c>
      <c r="J18" s="101">
        <v>2</v>
      </c>
      <c r="K18" s="101">
        <v>3</v>
      </c>
      <c r="L18">
        <v>4</v>
      </c>
      <c r="P18" s="19" t="str">
        <f ca="1">_xlfn.FORMULATEXT(I18)</f>
        <v>=TRANSPOSE(SEQUENCE(H13))</v>
      </c>
    </row>
    <row r="19" spans="2:19" x14ac:dyDescent="0.2">
      <c r="K19" s="101"/>
    </row>
    <row r="20" spans="2:19" x14ac:dyDescent="0.2">
      <c r="K20" s="101"/>
    </row>
    <row r="21" spans="2:19" ht="16.5" thickBot="1" x14ac:dyDescent="0.3">
      <c r="B21" s="39">
        <f>MAX($B$5:$B20)+1</f>
        <v>2</v>
      </c>
      <c r="C21" s="2" t="s">
        <v>328</v>
      </c>
      <c r="D21" s="2"/>
      <c r="E21" s="2"/>
      <c r="F21" s="2"/>
      <c r="G21" s="2"/>
      <c r="H21" s="2"/>
      <c r="I21" s="2"/>
      <c r="J21" s="2"/>
      <c r="K21" s="2"/>
      <c r="L21" s="2"/>
      <c r="M21" s="2"/>
      <c r="N21" s="2"/>
      <c r="O21" s="2"/>
      <c r="P21" s="2"/>
      <c r="Q21" s="2"/>
      <c r="R21" s="2"/>
      <c r="S21" s="2"/>
    </row>
    <row r="22" spans="2:19" ht="12.75" thickTop="1" x14ac:dyDescent="0.2"/>
    <row r="23" spans="2:19" ht="16.5" x14ac:dyDescent="0.25">
      <c r="C23" s="3" t="s">
        <v>69</v>
      </c>
    </row>
    <row r="25" spans="2:19" ht="15" x14ac:dyDescent="0.25">
      <c r="D25" s="4" t="s">
        <v>323</v>
      </c>
    </row>
    <row r="27" spans="2:19" x14ac:dyDescent="0.2">
      <c r="F27" t="s">
        <v>324</v>
      </c>
      <c r="H27" s="46">
        <v>3</v>
      </c>
    </row>
    <row r="28" spans="2:19" x14ac:dyDescent="0.2">
      <c r="F28" t="s">
        <v>325</v>
      </c>
      <c r="H28" s="46">
        <v>4</v>
      </c>
    </row>
    <row r="30" spans="2:19" x14ac:dyDescent="0.2">
      <c r="K30" s="13" t="s">
        <v>326</v>
      </c>
    </row>
    <row r="31" spans="2:19" x14ac:dyDescent="0.2">
      <c r="K31" s="90" cm="1">
        <f t="array" ref="K31:K33">_xlfn.SEQUENCE(H27)</f>
        <v>1</v>
      </c>
      <c r="P31" s="19" t="str">
        <f ca="1">_xlfn.FORMULATEXT(K31)</f>
        <v>=SEQUENCE(H27)</v>
      </c>
    </row>
    <row r="32" spans="2:19" x14ac:dyDescent="0.2">
      <c r="K32" s="101">
        <v>2</v>
      </c>
      <c r="L32" s="101"/>
      <c r="M32" s="101"/>
      <c r="N32" s="101"/>
      <c r="P32" s="19"/>
    </row>
    <row r="33" spans="8:16" x14ac:dyDescent="0.2">
      <c r="H33" s="13" t="s">
        <v>327</v>
      </c>
      <c r="I33" s="90" t="e" cm="1" vm="2">
        <f t="array" aca="1" ref="I33" ca="1">TRANSPOSE(_xlfn.SEQUENCE(H28))</f>
        <v>#VALUE!</v>
      </c>
      <c r="J33" s="101"/>
      <c r="K33" s="101">
        <v>3</v>
      </c>
      <c r="P33" s="19" t="str">
        <f ca="1">_xlfn.FORMULATEXT(I33)</f>
        <v>=TRANSPOSE(SEQUENCE(H28))</v>
      </c>
    </row>
  </sheetData>
  <mergeCells count="2">
    <mergeCell ref="I1:J1"/>
    <mergeCell ref="A3:E3"/>
  </mergeCells>
  <conditionalFormatting sqref="F4">
    <cfRule type="cellIs" dxfId="5" priority="1" operator="notEqual">
      <formula>0</formula>
    </cfRule>
  </conditionalFormatting>
  <dataValidations count="1">
    <dataValidation type="list" allowBlank="1" showInputMessage="1" showErrorMessage="1" sqref="H12:H13 H27:H28" xr:uid="{DEDC65DF-C871-4B57-BBAC-B569E70B45E0}">
      <formula1>"1,2,3,4,5,6"</formula1>
    </dataValidation>
  </dataValidations>
  <hyperlinks>
    <hyperlink ref="F4" location="Overall_Error_Check" tooltip="Go to Overall Error Check" display="Overall_Error_Check" xr:uid="{D11C5412-D162-40D4-8D7D-DECD9B38EBF6}"/>
    <hyperlink ref="A3:E3" location="HL_Navigator" tooltip="Go to Navigator (Table of Contents)" display="Navigator" xr:uid="{7232117F-B43E-449B-AA4D-348BDB14C37C}"/>
    <hyperlink ref="A3" location="HL_Navigator" display="Navigator" xr:uid="{55C91B69-5282-4F53-8C9A-C0D302DD219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B331-8059-4A9B-A00B-2A757B4C8E0D}">
  <sheetPr codeName="Sheet17">
    <outlinePr summaryBelow="0" summaryRight="0"/>
  </sheetPr>
  <dimension ref="A1:S26"/>
  <sheetViews>
    <sheetView showGridLines="0" workbookViewId="0">
      <pane ySplit="4" topLeftCell="A5" activePane="bottomLeft" state="frozen"/>
      <selection pane="bottomLeft" activeCell="A5" sqref="A5"/>
    </sheetView>
  </sheetViews>
  <sheetFormatPr defaultRowHeight="12" outlineLevelRow="1" x14ac:dyDescent="0.2"/>
  <cols>
    <col min="1" max="5" width="3.7109375" customWidth="1"/>
    <col min="6" max="6" width="12.5703125" bestFit="1" customWidth="1"/>
    <col min="7" max="7" width="15.42578125" bestFit="1" customWidth="1"/>
  </cols>
  <sheetData>
    <row r="1" spans="1:19" ht="20.25" x14ac:dyDescent="0.3">
      <c r="A1" s="14" t="str">
        <f ca="1">IF(ISERROR(RIGHT(CELL("filename",A1),LEN(CELL("filename",A1))-FIND("]",CELL("filename",A1)))),
"",
RIGHT(CELL("filename",A1),LEN(CELL("filename",A1))-FIND("]",CELL("filename",A1))))</f>
        <v>Lookup Data</v>
      </c>
      <c r="I1" s="104"/>
      <c r="J1" s="104"/>
      <c r="K1" s="11"/>
    </row>
    <row r="2" spans="1:19" ht="18" x14ac:dyDescent="0.25">
      <c r="A2" s="16" t="str">
        <f ca="1">Model_Name</f>
        <v>Chapter 10.1 - SP Dynamic Arrays Examples.xlsx</v>
      </c>
    </row>
    <row r="3" spans="1:19" x14ac:dyDescent="0.2">
      <c r="A3" s="104" t="s">
        <v>1</v>
      </c>
      <c r="B3" s="104"/>
      <c r="C3" s="104"/>
      <c r="D3" s="104"/>
      <c r="E3" s="104"/>
    </row>
    <row r="4" spans="1:19" ht="14.25" x14ac:dyDescent="0.2">
      <c r="B4" t="s">
        <v>2</v>
      </c>
      <c r="F4" s="1">
        <f>Overall_Error_Check</f>
        <v>0</v>
      </c>
    </row>
    <row r="5" spans="1:19" x14ac:dyDescent="0.2">
      <c r="A5" s="11"/>
    </row>
    <row r="6" spans="1:19" ht="16.5" thickBot="1" x14ac:dyDescent="0.3">
      <c r="B6" s="39">
        <f>MAX($B$5:$B5)+1</f>
        <v>1</v>
      </c>
      <c r="C6" s="2" t="s">
        <v>210</v>
      </c>
      <c r="D6" s="2"/>
      <c r="E6" s="2"/>
      <c r="F6" s="2"/>
      <c r="G6" s="2"/>
      <c r="H6" s="2"/>
      <c r="I6" s="2"/>
      <c r="J6" s="2"/>
      <c r="K6" s="2"/>
      <c r="L6" s="2"/>
      <c r="M6" s="2"/>
      <c r="N6" s="2"/>
      <c r="O6" s="2"/>
      <c r="P6" s="2"/>
      <c r="Q6" s="2"/>
      <c r="R6" s="2"/>
      <c r="S6" s="2"/>
    </row>
    <row r="7" spans="1:19" ht="12.75" outlineLevel="1" thickTop="1" x14ac:dyDescent="0.2"/>
    <row r="8" spans="1:19" ht="16.5" outlineLevel="1" x14ac:dyDescent="0.25">
      <c r="C8" s="3" t="str">
        <f>"LU_"&amp;SUBSTITUTE(C6," ","_")</f>
        <v>LU_Months_of_Year</v>
      </c>
    </row>
    <row r="9" spans="1:19" outlineLevel="1" x14ac:dyDescent="0.2"/>
    <row r="10" spans="1:19" ht="15" outlineLevel="1" x14ac:dyDescent="0.25">
      <c r="D10" s="4" t="s">
        <v>185</v>
      </c>
    </row>
    <row r="11" spans="1:19" outlineLevel="1" x14ac:dyDescent="0.2"/>
    <row r="12" spans="1:19" outlineLevel="1" x14ac:dyDescent="0.2">
      <c r="F12" s="13" t="str">
        <f>C6</f>
        <v>Months of Year</v>
      </c>
      <c r="G12" s="13" t="s">
        <v>304</v>
      </c>
    </row>
    <row r="13" spans="1:19" outlineLevel="1" x14ac:dyDescent="0.2">
      <c r="F13" s="66" t="s">
        <v>177</v>
      </c>
      <c r="G13" s="67">
        <v>6</v>
      </c>
    </row>
    <row r="14" spans="1:19" outlineLevel="1" x14ac:dyDescent="0.2">
      <c r="F14" s="66" t="s">
        <v>178</v>
      </c>
      <c r="G14" s="67">
        <v>7</v>
      </c>
    </row>
    <row r="15" spans="1:19" outlineLevel="1" x14ac:dyDescent="0.2">
      <c r="F15" s="66" t="s">
        <v>179</v>
      </c>
      <c r="G15" s="67">
        <v>8</v>
      </c>
    </row>
    <row r="16" spans="1:19" outlineLevel="1" x14ac:dyDescent="0.2">
      <c r="F16" s="66" t="s">
        <v>180</v>
      </c>
      <c r="G16" s="67">
        <v>9</v>
      </c>
    </row>
    <row r="17" spans="6:7" outlineLevel="1" x14ac:dyDescent="0.2">
      <c r="F17" s="66" t="s">
        <v>181</v>
      </c>
      <c r="G17" s="67">
        <v>10</v>
      </c>
    </row>
    <row r="18" spans="6:7" outlineLevel="1" x14ac:dyDescent="0.2">
      <c r="F18" s="66" t="s">
        <v>182</v>
      </c>
      <c r="G18" s="67">
        <v>11</v>
      </c>
    </row>
    <row r="19" spans="6:7" outlineLevel="1" x14ac:dyDescent="0.2">
      <c r="F19" s="66" t="s">
        <v>183</v>
      </c>
      <c r="G19" s="67">
        <v>12</v>
      </c>
    </row>
    <row r="20" spans="6:7" outlineLevel="1" x14ac:dyDescent="0.2">
      <c r="F20" s="66" t="s">
        <v>211</v>
      </c>
      <c r="G20" s="67">
        <v>1</v>
      </c>
    </row>
    <row r="21" spans="6:7" outlineLevel="1" x14ac:dyDescent="0.2">
      <c r="F21" s="66" t="s">
        <v>212</v>
      </c>
      <c r="G21" s="67">
        <v>2</v>
      </c>
    </row>
    <row r="22" spans="6:7" outlineLevel="1" x14ac:dyDescent="0.2">
      <c r="F22" s="66" t="s">
        <v>213</v>
      </c>
      <c r="G22" s="67">
        <v>3</v>
      </c>
    </row>
    <row r="23" spans="6:7" outlineLevel="1" x14ac:dyDescent="0.2">
      <c r="F23" s="66" t="s">
        <v>214</v>
      </c>
      <c r="G23" s="67">
        <v>4</v>
      </c>
    </row>
    <row r="24" spans="6:7" outlineLevel="1" x14ac:dyDescent="0.2">
      <c r="F24" s="66" t="s">
        <v>215</v>
      </c>
      <c r="G24" s="67">
        <v>5</v>
      </c>
    </row>
    <row r="25" spans="6:7" outlineLevel="1" x14ac:dyDescent="0.2"/>
    <row r="26" spans="6:7" outlineLevel="1" x14ac:dyDescent="0.2"/>
  </sheetData>
  <mergeCells count="2">
    <mergeCell ref="I1:J1"/>
    <mergeCell ref="A3:E3"/>
  </mergeCells>
  <conditionalFormatting sqref="F4">
    <cfRule type="cellIs" dxfId="4" priority="1" operator="notEqual">
      <formula>0</formula>
    </cfRule>
  </conditionalFormatting>
  <hyperlinks>
    <hyperlink ref="F4" location="Overall_Error_Check" tooltip="Go to Overall Error Check" display="Overall_Error_Check" xr:uid="{AA2310DA-888A-4197-A529-F44184AA4614}"/>
    <hyperlink ref="A3:E3" location="HL_Navigator" tooltip="Go to Navigator (Table of Contents)" display="Navigator" xr:uid="{39537C19-2EF5-4612-8599-A7E21298CC4A}"/>
    <hyperlink ref="A3" location="HL_Navigator" display="Navigator" xr:uid="{3CC92EE5-BB48-49D4-B51E-9A281E23F33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R19"/>
  <sheetViews>
    <sheetView showGridLines="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12" width="9.140625" customWidth="1"/>
    <col min="13" max="18" width="0" hidden="1" customWidth="1"/>
    <col min="19" max="16384" width="9.140625" hidden="1"/>
  </cols>
  <sheetData>
    <row r="1" spans="1:11" ht="20.25" x14ac:dyDescent="0.3">
      <c r="A1" s="14" t="str">
        <f ca="1">IF(ISERROR(RIGHT(CELL("filename",A1),LEN(CELL("filename",A1))-FIND("]",CELL("filename",A1)))),
"",
RIGHT(CELL("filename",A1),LEN(CELL("filename",A1))-FIND("]",CELL("filename",A1))))</f>
        <v>Error Checks</v>
      </c>
      <c r="I1" s="104"/>
      <c r="J1" s="104"/>
    </row>
    <row r="2" spans="1:11" ht="18" x14ac:dyDescent="0.25">
      <c r="A2" s="16" t="str">
        <f ca="1">Model_Name</f>
        <v>Chapter 10.1 - SP Dynamic Arrays Examples.xlsx</v>
      </c>
    </row>
    <row r="3" spans="1:11" x14ac:dyDescent="0.2">
      <c r="A3" s="104" t="s">
        <v>1</v>
      </c>
      <c r="B3" s="104"/>
      <c r="C3" s="104"/>
      <c r="D3" s="104"/>
      <c r="E3" s="104"/>
    </row>
    <row r="4" spans="1:11" ht="14.25" x14ac:dyDescent="0.2">
      <c r="B4" t="s">
        <v>2</v>
      </c>
      <c r="F4" s="1">
        <f>Overall_Error_Check</f>
        <v>0</v>
      </c>
    </row>
    <row r="5" spans="1:11" x14ac:dyDescent="0.2">
      <c r="A5" s="11"/>
    </row>
    <row r="6" spans="1:11" ht="16.5" thickBot="1" x14ac:dyDescent="0.3">
      <c r="B6" s="39">
        <f>MAX($B$5:$B5)+1</f>
        <v>1</v>
      </c>
      <c r="C6" s="2" t="s">
        <v>66</v>
      </c>
      <c r="D6" s="2"/>
      <c r="E6" s="2"/>
      <c r="F6" s="2"/>
      <c r="G6" s="2"/>
      <c r="H6" s="2"/>
      <c r="I6" s="2"/>
      <c r="J6" s="2"/>
      <c r="K6" s="2"/>
    </row>
    <row r="7" spans="1:11" ht="12.75" outlineLevel="1" thickTop="1" x14ac:dyDescent="0.2"/>
    <row r="8" spans="1:11" ht="16.5" outlineLevel="1" x14ac:dyDescent="0.25">
      <c r="C8" s="3" t="s">
        <v>67</v>
      </c>
    </row>
    <row r="9" spans="1:11" ht="16.5" outlineLevel="1" x14ac:dyDescent="0.25">
      <c r="C9" s="3"/>
    </row>
    <row r="10" spans="1:11" ht="16.5" outlineLevel="1" x14ac:dyDescent="0.25">
      <c r="C10" s="3"/>
      <c r="D10" s="4" t="s">
        <v>68</v>
      </c>
    </row>
    <row r="11" spans="1:11" outlineLevel="1" x14ac:dyDescent="0.2"/>
    <row r="12" spans="1:11" ht="14.25" outlineLevel="1" x14ac:dyDescent="0.2">
      <c r="E12" t="s">
        <v>321</v>
      </c>
      <c r="I12" s="36"/>
    </row>
    <row r="13" spans="1:11" outlineLevel="1" x14ac:dyDescent="0.2"/>
    <row r="14" spans="1:11" outlineLevel="1" x14ac:dyDescent="0.2"/>
    <row r="15" spans="1:11" outlineLevel="1" x14ac:dyDescent="0.2"/>
    <row r="16" spans="1:11" outlineLevel="1" x14ac:dyDescent="0.2"/>
    <row r="17" spans="5:11" ht="15" outlineLevel="1" x14ac:dyDescent="0.25">
      <c r="E17" s="4" t="str">
        <f>C8</f>
        <v>Summary of Errors</v>
      </c>
      <c r="I17" s="1">
        <f>MIN(1,SUM(I11:I15))</f>
        <v>0</v>
      </c>
      <c r="K17" s="11"/>
    </row>
    <row r="18" spans="5:11" outlineLevel="1" x14ac:dyDescent="0.2"/>
    <row r="19" spans="5:11" outlineLevel="1" x14ac:dyDescent="0.2"/>
  </sheetData>
  <mergeCells count="2">
    <mergeCell ref="I1:J1"/>
    <mergeCell ref="A3:E3"/>
  </mergeCells>
  <conditionalFormatting sqref="I17">
    <cfRule type="cellIs" dxfId="3" priority="5" operator="notEqual">
      <formula>0</formula>
    </cfRule>
  </conditionalFormatting>
  <conditionalFormatting sqref="I12">
    <cfRule type="cellIs" dxfId="2" priority="4" operator="notEqual">
      <formula>0</formula>
    </cfRule>
  </conditionalFormatting>
  <conditionalFormatting sqref="I12">
    <cfRule type="cellIs" dxfId="1" priority="3" operator="notEqual">
      <formula>0</formula>
    </cfRule>
  </conditionalFormatting>
  <conditionalFormatting sqref="F4">
    <cfRule type="cellIs" dxfId="0" priority="1" operator="notEqual">
      <formula>0</formula>
    </cfRule>
  </conditionalFormatting>
  <hyperlinks>
    <hyperlink ref="F4" location="Overall_Error_Check" tooltip="Go to Overall Error Check" display="Overall_Error_Check" xr:uid="{00000000-0004-0000-0500-000000000000}"/>
    <hyperlink ref="A3:E3" location="HL_Navigator" tooltip="Go to Navigator (Table of Contents)" display="Navigator" xr:uid="{00000000-0004-0000-0500-000001000000}"/>
    <hyperlink ref="A3" location="HL_Navigator" display="Navigator"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54</vt:i4>
      </vt:variant>
    </vt:vector>
  </HeadingPairs>
  <TitlesOfParts>
    <vt:vector size="73" baseType="lpstr">
      <vt:lpstr>Cover</vt:lpstr>
      <vt:lpstr>Navigator</vt:lpstr>
      <vt:lpstr>Style Guide</vt:lpstr>
      <vt:lpstr>Model Parameters</vt:lpstr>
      <vt:lpstr>Dynamic Array Formulae</vt:lpstr>
      <vt:lpstr>Table vs. Array</vt:lpstr>
      <vt:lpstr>SINGLE Example</vt:lpstr>
      <vt:lpstr>SORT Examples</vt:lpstr>
      <vt:lpstr>SORTBY Example</vt:lpstr>
      <vt:lpstr>FILTER Examples</vt:lpstr>
      <vt:lpstr>UNIQUE Examples</vt:lpstr>
      <vt:lpstr>SEQUENCE Examples</vt:lpstr>
      <vt:lpstr>RANDARRAY Examples</vt:lpstr>
      <vt:lpstr>Avoiding Data Tables</vt:lpstr>
      <vt:lpstr>Creating a PivotTable</vt:lpstr>
      <vt:lpstr>Painless Unpivoting</vt:lpstr>
      <vt:lpstr>Calculation Order Concerns</vt:lpstr>
      <vt:lpstr>Lookup Data</vt:lpstr>
      <vt:lpstr>Error Checks</vt:lpstr>
      <vt:lpstr>Amount_Borrowed</vt:lpstr>
      <vt:lpstr>Annual_Interest_Rate</vt:lpstr>
      <vt:lpstr>Borrowing_Term</vt:lpstr>
      <vt:lpstr>Client_Name</vt:lpstr>
      <vt:lpstr>Days_in_Year</vt:lpstr>
      <vt:lpstr>Days_in_Yr</vt:lpstr>
      <vt:lpstr>HL_1</vt:lpstr>
      <vt:lpstr>HL_10</vt:lpstr>
      <vt:lpstr>HL_11</vt:lpstr>
      <vt:lpstr>HL_12</vt:lpstr>
      <vt:lpstr>HL_13</vt:lpstr>
      <vt:lpstr>HL_14</vt:lpstr>
      <vt:lpstr>HL_15</vt:lpstr>
      <vt:lpstr>HL_16</vt:lpstr>
      <vt:lpstr>HL_17</vt:lpstr>
      <vt:lpstr>'Calculation Order Concerns'!HL_18</vt:lpstr>
      <vt:lpstr>HL_18</vt:lpstr>
      <vt:lpstr>HL_19</vt:lpstr>
      <vt:lpstr>HL_20</vt:lpstr>
      <vt:lpstr>HL_3</vt:lpstr>
      <vt:lpstr>HL_4</vt:lpstr>
      <vt:lpstr>HL_5</vt:lpstr>
      <vt:lpstr>HL_6</vt:lpstr>
      <vt:lpstr>HL_7</vt:lpstr>
      <vt:lpstr>'Avoiding Data Tables'!HL_8</vt:lpstr>
      <vt:lpstr>'Creating a PivotTable'!HL_8</vt:lpstr>
      <vt:lpstr>'Lookup Data'!HL_8</vt:lpstr>
      <vt:lpstr>'Painless Unpivoting'!HL_8</vt:lpstr>
      <vt:lpstr>'RANDARRAY Examples'!HL_8</vt:lpstr>
      <vt:lpstr>'SEQUENCE Examples'!HL_8</vt:lpstr>
      <vt:lpstr>'Table vs. Array'!HL_8</vt:lpstr>
      <vt:lpstr>'UNIQUE Examples'!HL_8</vt:lpstr>
      <vt:lpstr>HL_8</vt:lpstr>
      <vt:lpstr>HL_9</vt:lpstr>
      <vt:lpstr>HL_Model_Parameters</vt:lpstr>
      <vt:lpstr>HL_Navigator</vt:lpstr>
      <vt:lpstr>Loan_Amount</vt:lpstr>
      <vt:lpstr>Loan_Rate</vt:lpstr>
      <vt:lpstr>Loan_Term</vt:lpstr>
      <vt:lpstr>LU_Football_Month_Number</vt:lpstr>
      <vt:lpstr>LU_Months_of_Year</vt:lpstr>
      <vt:lpstr>Model_Name</vt:lpstr>
      <vt:lpstr>Months_in_Half_Yr</vt:lpstr>
      <vt:lpstr>Months_in_Month</vt:lpstr>
      <vt:lpstr>Months_in_Qtr</vt:lpstr>
      <vt:lpstr>Months_in_Quarter</vt:lpstr>
      <vt:lpstr>Months_in_Year</vt:lpstr>
      <vt:lpstr>Overall_Error_Check</vt:lpstr>
      <vt:lpstr>Quarters_in_Year</vt:lpstr>
      <vt:lpstr>Rounding_Accuracy</vt:lpstr>
      <vt:lpstr>Switch</vt:lpstr>
      <vt:lpstr>Thousand</vt:lpstr>
      <vt:lpstr>Very_Large_Number</vt:lpstr>
      <vt:lpstr>Very_Small_Number</vt:lpstr>
    </vt:vector>
  </TitlesOfParts>
  <Company>SumProduct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Tim Heng</cp:lastModifiedBy>
  <dcterms:created xsi:type="dcterms:W3CDTF">2012-10-20T20:39:47Z</dcterms:created>
  <dcterms:modified xsi:type="dcterms:W3CDTF">2020-05-26T17:30:07Z</dcterms:modified>
</cp:coreProperties>
</file>