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Merimekko Chart/"/>
    </mc:Choice>
  </mc:AlternateContent>
  <xr:revisionPtr revIDLastSave="4" documentId="8_{BE14777D-84E1-4D95-A284-94F4F7572750}" xr6:coauthVersionLast="47" xr6:coauthVersionMax="47" xr10:uidLastSave="{D54EFF70-50FF-4DF0-9F2A-42D534D860E8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arimekko Chart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2">#REF!</definedName>
    <definedName name="HL_3">'Style Guide'!$A$3</definedName>
    <definedName name="HL_4">'Model Parameters'!$A$3</definedName>
    <definedName name="HL_5">#REF!</definedName>
    <definedName name="HL_6">'Marimekko Chart'!$A$3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#REF!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N11" i="9"/>
  <c r="O11" i="9"/>
  <c r="P11" i="9"/>
  <c r="Q11" i="9"/>
  <c r="R11" i="9"/>
  <c r="M12" i="9"/>
  <c r="N12" i="9"/>
  <c r="O12" i="9"/>
  <c r="P12" i="9"/>
  <c r="Q12" i="9"/>
  <c r="R12" i="9"/>
  <c r="M13" i="9"/>
  <c r="N13" i="9"/>
  <c r="O13" i="9"/>
  <c r="P13" i="9"/>
  <c r="Q13" i="9"/>
  <c r="R13" i="9"/>
  <c r="M14" i="9"/>
  <c r="N14" i="9"/>
  <c r="O14" i="9"/>
  <c r="P14" i="9"/>
  <c r="Q14" i="9"/>
  <c r="R14" i="9"/>
  <c r="M15" i="9"/>
  <c r="N15" i="9"/>
  <c r="O15" i="9"/>
  <c r="P15" i="9"/>
  <c r="Q15" i="9"/>
  <c r="R15" i="9"/>
  <c r="M16" i="9"/>
  <c r="N16" i="9"/>
  <c r="O16" i="9"/>
  <c r="P16" i="9"/>
  <c r="Q16" i="9"/>
  <c r="R16" i="9"/>
  <c r="L57" i="9" l="1" a="1"/>
  <c r="L57" i="9" s="1"/>
  <c r="J21" i="9"/>
  <c r="K21" i="9"/>
  <c r="L21" i="9"/>
  <c r="M21" i="9"/>
  <c r="N21" i="9"/>
  <c r="E22" i="9" a="1"/>
  <c r="E22" i="9" s="1"/>
  <c r="F57" i="9"/>
  <c r="G57" i="9"/>
  <c r="H57" i="9"/>
  <c r="I57" i="9"/>
  <c r="J57" i="9"/>
  <c r="K57" i="9"/>
  <c r="F58" i="9"/>
  <c r="G58" i="9"/>
  <c r="H58" i="9"/>
  <c r="I58" i="9"/>
  <c r="J58" i="9"/>
  <c r="K58" i="9"/>
  <c r="F59" i="9"/>
  <c r="G59" i="9"/>
  <c r="H59" i="9"/>
  <c r="I59" i="9"/>
  <c r="J59" i="9"/>
  <c r="K59" i="9"/>
  <c r="F60" i="9"/>
  <c r="G60" i="9"/>
  <c r="H60" i="9"/>
  <c r="I60" i="9"/>
  <c r="J60" i="9"/>
  <c r="K60" i="9"/>
  <c r="F61" i="9"/>
  <c r="G61" i="9"/>
  <c r="H61" i="9"/>
  <c r="I61" i="9"/>
  <c r="J61" i="9"/>
  <c r="K61" i="9"/>
  <c r="F62" i="9"/>
  <c r="G62" i="9"/>
  <c r="H62" i="9"/>
  <c r="I62" i="9"/>
  <c r="J62" i="9"/>
  <c r="K62" i="9"/>
  <c r="F46" i="9" l="1" a="1"/>
  <c r="F46" i="9" s="1"/>
  <c r="G22" i="9" a="1"/>
  <c r="G22" i="9" s="1"/>
  <c r="F22" i="9" a="1"/>
  <c r="F22" i="9" s="1"/>
  <c r="I22" i="9" s="1" a="1"/>
  <c r="I22" i="9" s="1"/>
  <c r="M22" i="9" l="1" a="1"/>
  <c r="M22" i="9" s="1"/>
  <c r="J22" i="9" a="1"/>
  <c r="J22" i="9" s="1"/>
  <c r="N22" i="9" a="1"/>
  <c r="N22" i="9" s="1"/>
  <c r="K22" i="9" a="1"/>
  <c r="K22" i="9" s="1"/>
  <c r="L22" i="9" a="1"/>
  <c r="L22" i="9" s="1"/>
  <c r="E46" i="9" a="1"/>
  <c r="E46" i="9" s="1"/>
  <c r="B6" i="9"/>
  <c r="A1" i="9"/>
  <c r="C6" i="9" s="1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9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<sst xmlns="http://schemas.openxmlformats.org/spreadsheetml/2006/main" count="161" uniqueCount="106">
  <si>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</si>
  <si>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</si>
  <si>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</si>
  <si>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</si>
  <si>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</si>
  <si>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</si>
  <si>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</si>
  <si>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</si>
  <si>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</si>
  <si>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</si>
  <si>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</si>
  <si>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</si>
  <si>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</si>
  <si>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</si>
  <si>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</si>
  <si>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</si>
  <si>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</si>
  <si>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</si>
  <si>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</si>
  <si>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</si>
  <si>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</si>
  <si>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</si>
  <si>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</si>
  <si>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</si>
  <si>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</si>
  <si>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</si>
  <si>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</si>
  <si>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</si>
  <si>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</si>
  <si>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</si>
  <si>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</si>
  <si>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</si>
  <si>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</si>
  <si>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</si>
  <si>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</si>
  <si>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</si>
  <si>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</si>
  <si>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</si>
  <si>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</si>
  <si>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</si>
  <si>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</si>
  <si>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</si>
  <si>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</si>
  <si>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</si>
  <si>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</si>
  <si>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</si>
  <si>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</si>
  <si>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</si>
  <si>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</si>
  <si>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</si>
  <si>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</si>
  <si>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</si>
  <si>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</si>
  <si>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</si>
  <si>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</si>
  <si>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</si>
  <si>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</si>
  <si>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</si>
  <si>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</si>
  <si>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</si>
  <si>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</si>
  <si>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</si>
  <si>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</si>
  <si>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</si>
  <si>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</si>
  <si>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</si>
  <si>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</si>
  <si>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</si>
  <si>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</si>
  <si>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</si>
  <si>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SumProduct Pty Limited</t>
  </si>
  <si>
    <t>sam.ngo@sumproduct.com</t>
  </si>
  <si>
    <t>A</t>
  </si>
  <si>
    <t>B</t>
  </si>
  <si>
    <t>Market 1</t>
  </si>
  <si>
    <t>Market 2</t>
  </si>
  <si>
    <t>Market 3</t>
  </si>
  <si>
    <t>Market 4</t>
  </si>
  <si>
    <t>Market 5</t>
  </si>
  <si>
    <t>Market 6</t>
  </si>
  <si>
    <t>Market Share</t>
  </si>
  <si>
    <t>C</t>
  </si>
  <si>
    <t>D</t>
  </si>
  <si>
    <t>E</t>
  </si>
  <si>
    <t>Data</t>
  </si>
  <si>
    <t>X Axis</t>
  </si>
  <si>
    <t>Top Label</t>
  </si>
  <si>
    <t>A1</t>
  </si>
  <si>
    <t>B1</t>
  </si>
  <si>
    <t>C1</t>
  </si>
  <si>
    <t>D1</t>
  </si>
  <si>
    <t>E1</t>
  </si>
  <si>
    <t>Top Label Location</t>
  </si>
  <si>
    <t>Marimekko Chart</t>
  </si>
  <si>
    <t>Market Share Flag</t>
  </si>
  <si>
    <t>Market Flag</t>
  </si>
  <si>
    <t>No.</t>
  </si>
  <si>
    <t>Combined Chart</t>
  </si>
  <si>
    <t>Charts</t>
  </si>
  <si>
    <t>Market</t>
  </si>
  <si>
    <t>Label Coordinates Table</t>
  </si>
  <si>
    <t>Label Table</t>
  </si>
  <si>
    <t>Data Transformation</t>
  </si>
  <si>
    <t>Primary Developers:  Sam Ngo and Guanting Liu</t>
  </si>
  <si>
    <t>Data transformation for constructing a Marimekko Chart.</t>
  </si>
  <si>
    <t>Component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</si>
</sst>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-* #,##0.0_-;\-* #,##0.0_-;_-* &quot;-&quot;??_-;_-@_-"/>
    <numFmt numFmtId="181" formatCode="_(#,##0.00_);[Red]\(#,##0.00\);_(\-_)"/>
    <numFmt numFmtId="182" formatCode="0.0%"/>
    <numFmt numFmtId="183" formatCode="0.0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6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7" xfId="14">
      <protection locked="0"/>
    </xf>
    <xf numFmtId="0" fontId="12" fillId="0" borderId="0" xfId="0" applyFont="1"/>
    <xf numFmtId="0" fontId="26" fillId="0" borderId="3" xfId="13" applyAlignment="1"/>
    <xf numFmtId="167" fontId="1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7" fillId="0" borderId="0" xfId="8" applyAlignment="1">
      <protection locked="0"/>
    </xf>
    <xf numFmtId="168" fontId="25" fillId="4" borderId="7" xfId="14" applyNumberFormat="1">
      <protection locked="0"/>
    </xf>
    <xf numFmtId="180" fontId="0" fillId="0" borderId="0" xfId="1" applyNumberFormat="1" applyFont="1"/>
    <xf numFmtId="168" fontId="0" fillId="0" borderId="0" xfId="0" applyNumberFormat="1"/>
    <xf numFmtId="181" fontId="0" fillId="0" borderId="0" xfId="26" applyNumberFormat="1" applyFont="1"/>
    <xf numFmtId="41" fontId="0" fillId="0" borderId="0" xfId="2" applyFont="1"/>
    <xf numFmtId="183" fontId="26" fillId="7" borderId="2" xfId="27" applyNumberFormat="1"/>
    <xf numFmtId="182" fontId="26" fillId="7" borderId="2" xfId="27" applyNumberFormat="1"/>
    <xf numFmtId="183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3" formatCode="0.0"/>
      <border outline="0">
        <left style="thin">
          <color indexed="64"/>
        </lef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Marimekko</a:t>
            </a:r>
            <a:r>
              <a:rPr lang="en-AU" baseline="0"/>
              <a:t>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280395431854435E-2"/>
          <c:y val="0.1352777777777778"/>
          <c:w val="0.88448243434811291"/>
          <c:h val="0.66998656417947755"/>
        </c:manualLayout>
      </c:layout>
      <c:areaChart>
        <c:grouping val="stacked"/>
        <c:varyColors val="0"/>
        <c:ser>
          <c:idx val="0"/>
          <c:order val="0"/>
          <c:tx>
            <c:strRef>
              <c:f>'Marimekko Chart'!$J$21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Chart'!$J$22:$J$40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  <c:pt idx="3">
                  <c:v>0</c:v>
                </c:pt>
                <c:pt idx="4">
                  <c:v>21.327014218009481</c:v>
                </c:pt>
                <c:pt idx="5">
                  <c:v>21.327014218009481</c:v>
                </c:pt>
                <c:pt idx="6">
                  <c:v>0</c:v>
                </c:pt>
                <c:pt idx="7">
                  <c:v>14.427860696517413</c:v>
                </c:pt>
                <c:pt idx="8">
                  <c:v>14.427860696517413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18.947368421052634</c:v>
                </c:pt>
                <c:pt idx="14">
                  <c:v>18.947368421052634</c:v>
                </c:pt>
                <c:pt idx="15">
                  <c:v>0</c:v>
                </c:pt>
                <c:pt idx="16">
                  <c:v>21.97452229299363</c:v>
                </c:pt>
                <c:pt idx="17">
                  <c:v>21.97452229299363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821-8CC3-879C93BF80A3}"/>
            </c:ext>
          </c:extLst>
        </c:ser>
        <c:ser>
          <c:idx val="1"/>
          <c:order val="1"/>
          <c:tx>
            <c:strRef>
              <c:f>'Marimekko Chart'!$K$21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Chart'!$K$22:$K$40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20.266666666666666</c:v>
                </c:pt>
                <c:pt idx="2">
                  <c:v>20.266666666666666</c:v>
                </c:pt>
                <c:pt idx="3">
                  <c:v>0</c:v>
                </c:pt>
                <c:pt idx="4">
                  <c:v>17.535545023696685</c:v>
                </c:pt>
                <c:pt idx="5">
                  <c:v>17.535545023696685</c:v>
                </c:pt>
                <c:pt idx="6">
                  <c:v>0</c:v>
                </c:pt>
                <c:pt idx="7">
                  <c:v>21.144278606965177</c:v>
                </c:pt>
                <c:pt idx="8">
                  <c:v>21.144278606965177</c:v>
                </c:pt>
                <c:pt idx="9">
                  <c:v>0</c:v>
                </c:pt>
                <c:pt idx="10">
                  <c:v>16.778523489932887</c:v>
                </c:pt>
                <c:pt idx="11">
                  <c:v>16.778523489932887</c:v>
                </c:pt>
                <c:pt idx="12">
                  <c:v>0</c:v>
                </c:pt>
                <c:pt idx="13">
                  <c:v>18.421052631578945</c:v>
                </c:pt>
                <c:pt idx="14">
                  <c:v>18.421052631578945</c:v>
                </c:pt>
                <c:pt idx="15">
                  <c:v>0</c:v>
                </c:pt>
                <c:pt idx="16">
                  <c:v>16.878980891719745</c:v>
                </c:pt>
                <c:pt idx="17">
                  <c:v>16.878980891719745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7-4821-8CC3-879C93BF80A3}"/>
            </c:ext>
          </c:extLst>
        </c:ser>
        <c:ser>
          <c:idx val="2"/>
          <c:order val="2"/>
          <c:tx>
            <c:strRef>
              <c:f>'Marimekko Chart'!$L$21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Chart'!$L$22:$L$40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16.533333333333331</c:v>
                </c:pt>
                <c:pt idx="2">
                  <c:v>16.533333333333331</c:v>
                </c:pt>
                <c:pt idx="3">
                  <c:v>0</c:v>
                </c:pt>
                <c:pt idx="4">
                  <c:v>21.800947867298579</c:v>
                </c:pt>
                <c:pt idx="5">
                  <c:v>21.800947867298579</c:v>
                </c:pt>
                <c:pt idx="6">
                  <c:v>0</c:v>
                </c:pt>
                <c:pt idx="7">
                  <c:v>19.651741293532339</c:v>
                </c:pt>
                <c:pt idx="8">
                  <c:v>19.651741293532339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17.894736842105264</c:v>
                </c:pt>
                <c:pt idx="14">
                  <c:v>17.894736842105264</c:v>
                </c:pt>
                <c:pt idx="15">
                  <c:v>0</c:v>
                </c:pt>
                <c:pt idx="16">
                  <c:v>22.929936305732486</c:v>
                </c:pt>
                <c:pt idx="17">
                  <c:v>22.929936305732486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7-4821-8CC3-879C93BF80A3}"/>
            </c:ext>
          </c:extLst>
        </c:ser>
        <c:ser>
          <c:idx val="3"/>
          <c:order val="3"/>
          <c:tx>
            <c:strRef>
              <c:f>'Marimekko Chart'!$M$21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Chart'!$M$22:$M$40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23.733333333333334</c:v>
                </c:pt>
                <c:pt idx="2">
                  <c:v>23.733333333333334</c:v>
                </c:pt>
                <c:pt idx="3">
                  <c:v>0</c:v>
                </c:pt>
                <c:pt idx="4">
                  <c:v>20.142180094786731</c:v>
                </c:pt>
                <c:pt idx="5">
                  <c:v>20.142180094786731</c:v>
                </c:pt>
                <c:pt idx="6">
                  <c:v>0</c:v>
                </c:pt>
                <c:pt idx="7">
                  <c:v>21.393034825870647</c:v>
                </c:pt>
                <c:pt idx="8">
                  <c:v>21.393034825870647</c:v>
                </c:pt>
                <c:pt idx="9">
                  <c:v>0</c:v>
                </c:pt>
                <c:pt idx="10">
                  <c:v>18.791946308724832</c:v>
                </c:pt>
                <c:pt idx="11">
                  <c:v>18.791946308724832</c:v>
                </c:pt>
                <c:pt idx="12">
                  <c:v>0</c:v>
                </c:pt>
                <c:pt idx="13">
                  <c:v>25.263157894736842</c:v>
                </c:pt>
                <c:pt idx="14">
                  <c:v>25.263157894736842</c:v>
                </c:pt>
                <c:pt idx="15">
                  <c:v>0</c:v>
                </c:pt>
                <c:pt idx="16">
                  <c:v>21.656050955414013</c:v>
                </c:pt>
                <c:pt idx="17">
                  <c:v>21.656050955414013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7-4821-8CC3-879C93BF80A3}"/>
            </c:ext>
          </c:extLst>
        </c:ser>
        <c:ser>
          <c:idx val="4"/>
          <c:order val="4"/>
          <c:tx>
            <c:strRef>
              <c:f>'Marimekko Chart'!$N$21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Chart'!$N$22:$N$40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17.866666666666667</c:v>
                </c:pt>
                <c:pt idx="2">
                  <c:v>17.866666666666667</c:v>
                </c:pt>
                <c:pt idx="3">
                  <c:v>0</c:v>
                </c:pt>
                <c:pt idx="4">
                  <c:v>19.194312796208532</c:v>
                </c:pt>
                <c:pt idx="5">
                  <c:v>19.194312796208532</c:v>
                </c:pt>
                <c:pt idx="6">
                  <c:v>0</c:v>
                </c:pt>
                <c:pt idx="7">
                  <c:v>23.383084577114428</c:v>
                </c:pt>
                <c:pt idx="8">
                  <c:v>23.383084577114428</c:v>
                </c:pt>
                <c:pt idx="9">
                  <c:v>0</c:v>
                </c:pt>
                <c:pt idx="10">
                  <c:v>21.923937360178972</c:v>
                </c:pt>
                <c:pt idx="11">
                  <c:v>21.923937360178972</c:v>
                </c:pt>
                <c:pt idx="12">
                  <c:v>0</c:v>
                </c:pt>
                <c:pt idx="13">
                  <c:v>19.473684210526315</c:v>
                </c:pt>
                <c:pt idx="14">
                  <c:v>19.473684210526315</c:v>
                </c:pt>
                <c:pt idx="15">
                  <c:v>0</c:v>
                </c:pt>
                <c:pt idx="16">
                  <c:v>16.560509554140125</c:v>
                </c:pt>
                <c:pt idx="17">
                  <c:v>16.560509554140125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7-4821-8CC3-879C93BF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282304"/>
        <c:axId val="1046279904"/>
      </c:areaChart>
      <c:dateAx>
        <c:axId val="1046282304"/>
        <c:scaling>
          <c:orientation val="minMax"/>
        </c:scaling>
        <c:delete val="0"/>
        <c:axPos val="b"/>
        <c:numFmt formatCode="_(#,##0_);[Red]\(#,##0\);_(\-_)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79904"/>
        <c:crosses val="autoZero"/>
        <c:auto val="0"/>
        <c:lblOffset val="100"/>
        <c:baseTimeUnit val="days"/>
        <c:majorUnit val="20"/>
        <c:majorTimeUnit val="days"/>
      </c:dateAx>
      <c:valAx>
        <c:axId val="10462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8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Label</a:t>
            </a:r>
            <a:r>
              <a:rPr lang="en-AU" baseline="0"/>
              <a:t> Chart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'Marimekko Chart'!$F$45</c:f>
              <c:strCache>
                <c:ptCount val="1"/>
                <c:pt idx="0">
                  <c:v>A1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Chart'!$F$46:$F$51</c:f>
              <c:numCache>
                <c:formatCode>_-* #,##0.0_-;\-* #,##0.0_-;_-* "-"??_-;_-@_-</c:formatCode>
                <c:ptCount val="6"/>
                <c:pt idx="0">
                  <c:v>10.8</c:v>
                </c:pt>
                <c:pt idx="1">
                  <c:v>10.66350710900474</c:v>
                </c:pt>
                <c:pt idx="2">
                  <c:v>7.2139303482587067</c:v>
                </c:pt>
                <c:pt idx="3">
                  <c:v>10.626398210290827</c:v>
                </c:pt>
                <c:pt idx="4">
                  <c:v>9.4736842105263168</c:v>
                </c:pt>
                <c:pt idx="5">
                  <c:v>10.987261146496815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8-4F56-A547-479BEB5D917C}"/>
            </c:ext>
          </c:extLst>
        </c:ser>
        <c:ser>
          <c:idx val="1"/>
          <c:order val="1"/>
          <c:tx>
            <c:strRef>
              <c:f>'Marimekko Chart'!$G$45</c:f>
              <c:strCache>
                <c:ptCount val="1"/>
                <c:pt idx="0">
                  <c:v>B1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Chart'!$G$46:$G$51</c:f>
              <c:numCache>
                <c:formatCode>_-* #,##0.0_-;\-* #,##0.0_-;_-* "-"??_-;_-@_-</c:formatCode>
                <c:ptCount val="6"/>
                <c:pt idx="0">
                  <c:v>31.733333333333334</c:v>
                </c:pt>
                <c:pt idx="1">
                  <c:v>30.094786729857823</c:v>
                </c:pt>
                <c:pt idx="2">
                  <c:v>25</c:v>
                </c:pt>
                <c:pt idx="3">
                  <c:v>29.642058165548097</c:v>
                </c:pt>
                <c:pt idx="4">
                  <c:v>28.157894736842106</c:v>
                </c:pt>
                <c:pt idx="5">
                  <c:v>30.414012738853501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F8-4F56-A547-479BEB5D917C}"/>
            </c:ext>
          </c:extLst>
        </c:ser>
        <c:ser>
          <c:idx val="2"/>
          <c:order val="2"/>
          <c:tx>
            <c:strRef>
              <c:f>'Marimekko Chart'!$H$45</c:f>
              <c:strCache>
                <c:ptCount val="1"/>
                <c:pt idx="0">
                  <c:v>C1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Chart'!$H$46:$H$51</c:f>
              <c:numCache>
                <c:formatCode>_-* #,##0.0_-;\-* #,##0.0_-;_-* "-"??_-;_-@_-</c:formatCode>
                <c:ptCount val="6"/>
                <c:pt idx="0">
                  <c:v>50.133333333333333</c:v>
                </c:pt>
                <c:pt idx="1">
                  <c:v>49.763033175355453</c:v>
                </c:pt>
                <c:pt idx="2">
                  <c:v>45.398009950248756</c:v>
                </c:pt>
                <c:pt idx="3">
                  <c:v>48.65771812080537</c:v>
                </c:pt>
                <c:pt idx="4">
                  <c:v>46.315789473684205</c:v>
                </c:pt>
                <c:pt idx="5">
                  <c:v>50.318471337579616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F8-4F56-A547-479BEB5D917C}"/>
            </c:ext>
          </c:extLst>
        </c:ser>
        <c:ser>
          <c:idx val="3"/>
          <c:order val="3"/>
          <c:tx>
            <c:strRef>
              <c:f>'Marimekko Chart'!$I$45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Chart'!$I$46:$I$51</c:f>
              <c:numCache>
                <c:formatCode>_-* #,##0.0_-;\-* #,##0.0_-;_-* "-"??_-;_-@_-</c:formatCode>
                <c:ptCount val="6"/>
                <c:pt idx="0">
                  <c:v>70.266666666666666</c:v>
                </c:pt>
                <c:pt idx="1">
                  <c:v>70.73459715639811</c:v>
                </c:pt>
                <c:pt idx="2">
                  <c:v>65.920398009950247</c:v>
                </c:pt>
                <c:pt idx="3">
                  <c:v>68.680089485458609</c:v>
                </c:pt>
                <c:pt idx="4">
                  <c:v>67.89473684210526</c:v>
                </c:pt>
                <c:pt idx="5">
                  <c:v>72.611464968152859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F8-4F56-A547-479BEB5D917C}"/>
            </c:ext>
          </c:extLst>
        </c:ser>
        <c:ser>
          <c:idx val="4"/>
          <c:order val="4"/>
          <c:tx>
            <c:strRef>
              <c:f>'Marimekko Chart'!$J$45</c:f>
              <c:strCache>
                <c:ptCount val="1"/>
                <c:pt idx="0">
                  <c:v>E1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Chart'!$J$46:$J$51</c:f>
              <c:numCache>
                <c:formatCode>_-* #,##0.0_-;\-* #,##0.0_-;_-* "-"??_-;_-@_-</c:formatCode>
                <c:ptCount val="6"/>
                <c:pt idx="0">
                  <c:v>91.066666666666663</c:v>
                </c:pt>
                <c:pt idx="1">
                  <c:v>90.402843601895739</c:v>
                </c:pt>
                <c:pt idx="2">
                  <c:v>88.308457711442784</c:v>
                </c:pt>
                <c:pt idx="3">
                  <c:v>89.038031319910516</c:v>
                </c:pt>
                <c:pt idx="4">
                  <c:v>90.263157894736821</c:v>
                </c:pt>
                <c:pt idx="5">
                  <c:v>91.71974522292993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F8-4F56-A547-479BEB5D917C}"/>
            </c:ext>
          </c:extLst>
        </c:ser>
        <c:ser>
          <c:idx val="5"/>
          <c:order val="5"/>
          <c:tx>
            <c:strRef>
              <c:f>'Marimekko Chart'!$K$45</c:f>
              <c:strCache>
                <c:ptCount val="1"/>
                <c:pt idx="0">
                  <c:v>Top Label Location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Chart'!$K$46:$K$51</c:f>
              <c:numCache>
                <c:formatCode>_(#,##0_);[Red]\(#,##0\);_(\-_);</c:formatCode>
                <c:ptCount val="6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F8-4F56-A547-479BEB5D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8592"/>
        <c:axId val="1360520272"/>
      </c:scatterChart>
      <c:valAx>
        <c:axId val="19208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520272"/>
        <c:crosses val="autoZero"/>
        <c:crossBetween val="midCat"/>
      </c:valAx>
      <c:valAx>
        <c:axId val="13605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84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Marimekko</a:t>
            </a:r>
            <a:r>
              <a:rPr lang="en-AU" baseline="0"/>
              <a:t> Chart</a:t>
            </a:r>
            <a:endParaRPr lang="en-A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174096698742788E-2"/>
          <c:y val="0.11696666666666666"/>
          <c:w val="0.93470341971712378"/>
          <c:h val="0.72278871391076116"/>
        </c:manualLayout>
      </c:layout>
      <c:areaChart>
        <c:grouping val="stacked"/>
        <c:varyColors val="0"/>
        <c:ser>
          <c:idx val="6"/>
          <c:order val="0"/>
          <c:tx>
            <c:strRef>
              <c:f>'Marimekko Chart'!$J$21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Chart'!$J$22:$J$40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  <c:pt idx="3">
                  <c:v>0</c:v>
                </c:pt>
                <c:pt idx="4">
                  <c:v>21.327014218009481</c:v>
                </c:pt>
                <c:pt idx="5">
                  <c:v>21.327014218009481</c:v>
                </c:pt>
                <c:pt idx="6">
                  <c:v>0</c:v>
                </c:pt>
                <c:pt idx="7">
                  <c:v>14.427860696517413</c:v>
                </c:pt>
                <c:pt idx="8">
                  <c:v>14.427860696517413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18.947368421052634</c:v>
                </c:pt>
                <c:pt idx="14">
                  <c:v>18.947368421052634</c:v>
                </c:pt>
                <c:pt idx="15">
                  <c:v>0</c:v>
                </c:pt>
                <c:pt idx="16">
                  <c:v>21.97452229299363</c:v>
                </c:pt>
                <c:pt idx="17">
                  <c:v>21.97452229299363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19-4B96-BC1D-48CAA6B1B1CB}"/>
            </c:ext>
          </c:extLst>
        </c:ser>
        <c:ser>
          <c:idx val="7"/>
          <c:order val="1"/>
          <c:tx>
            <c:strRef>
              <c:f>'Marimekko Chart'!$K$21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Chart'!$K$22:$K$40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20.266666666666666</c:v>
                </c:pt>
                <c:pt idx="2">
                  <c:v>20.266666666666666</c:v>
                </c:pt>
                <c:pt idx="3">
                  <c:v>0</c:v>
                </c:pt>
                <c:pt idx="4">
                  <c:v>17.535545023696685</c:v>
                </c:pt>
                <c:pt idx="5">
                  <c:v>17.535545023696685</c:v>
                </c:pt>
                <c:pt idx="6">
                  <c:v>0</c:v>
                </c:pt>
                <c:pt idx="7">
                  <c:v>21.144278606965177</c:v>
                </c:pt>
                <c:pt idx="8">
                  <c:v>21.144278606965177</c:v>
                </c:pt>
                <c:pt idx="9">
                  <c:v>0</c:v>
                </c:pt>
                <c:pt idx="10">
                  <c:v>16.778523489932887</c:v>
                </c:pt>
                <c:pt idx="11">
                  <c:v>16.778523489932887</c:v>
                </c:pt>
                <c:pt idx="12">
                  <c:v>0</c:v>
                </c:pt>
                <c:pt idx="13">
                  <c:v>18.421052631578945</c:v>
                </c:pt>
                <c:pt idx="14">
                  <c:v>18.421052631578945</c:v>
                </c:pt>
                <c:pt idx="15">
                  <c:v>0</c:v>
                </c:pt>
                <c:pt idx="16">
                  <c:v>16.878980891719745</c:v>
                </c:pt>
                <c:pt idx="17">
                  <c:v>16.878980891719745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19-4B96-BC1D-48CAA6B1B1CB}"/>
            </c:ext>
          </c:extLst>
        </c:ser>
        <c:ser>
          <c:idx val="8"/>
          <c:order val="2"/>
          <c:tx>
            <c:strRef>
              <c:f>'Marimekko Chart'!$L$21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Chart'!$L$22:$L$40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16.533333333333331</c:v>
                </c:pt>
                <c:pt idx="2">
                  <c:v>16.533333333333331</c:v>
                </c:pt>
                <c:pt idx="3">
                  <c:v>0</c:v>
                </c:pt>
                <c:pt idx="4">
                  <c:v>21.800947867298579</c:v>
                </c:pt>
                <c:pt idx="5">
                  <c:v>21.800947867298579</c:v>
                </c:pt>
                <c:pt idx="6">
                  <c:v>0</c:v>
                </c:pt>
                <c:pt idx="7">
                  <c:v>19.651741293532339</c:v>
                </c:pt>
                <c:pt idx="8">
                  <c:v>19.651741293532339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17.894736842105264</c:v>
                </c:pt>
                <c:pt idx="14">
                  <c:v>17.894736842105264</c:v>
                </c:pt>
                <c:pt idx="15">
                  <c:v>0</c:v>
                </c:pt>
                <c:pt idx="16">
                  <c:v>22.929936305732486</c:v>
                </c:pt>
                <c:pt idx="17">
                  <c:v>22.929936305732486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19-4B96-BC1D-48CAA6B1B1CB}"/>
            </c:ext>
          </c:extLst>
        </c:ser>
        <c:ser>
          <c:idx val="9"/>
          <c:order val="3"/>
          <c:tx>
            <c:strRef>
              <c:f>'Marimekko Chart'!$M$21</c:f>
              <c:strCache>
                <c:ptCount val="1"/>
                <c:pt idx="0">
                  <c:v>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Chart'!$M$22:$M$40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23.733333333333334</c:v>
                </c:pt>
                <c:pt idx="2">
                  <c:v>23.733333333333334</c:v>
                </c:pt>
                <c:pt idx="3">
                  <c:v>0</c:v>
                </c:pt>
                <c:pt idx="4">
                  <c:v>20.142180094786731</c:v>
                </c:pt>
                <c:pt idx="5">
                  <c:v>20.142180094786731</c:v>
                </c:pt>
                <c:pt idx="6">
                  <c:v>0</c:v>
                </c:pt>
                <c:pt idx="7">
                  <c:v>21.393034825870647</c:v>
                </c:pt>
                <c:pt idx="8">
                  <c:v>21.393034825870647</c:v>
                </c:pt>
                <c:pt idx="9">
                  <c:v>0</c:v>
                </c:pt>
                <c:pt idx="10">
                  <c:v>18.791946308724832</c:v>
                </c:pt>
                <c:pt idx="11">
                  <c:v>18.791946308724832</c:v>
                </c:pt>
                <c:pt idx="12">
                  <c:v>0</c:v>
                </c:pt>
                <c:pt idx="13">
                  <c:v>25.263157894736842</c:v>
                </c:pt>
                <c:pt idx="14">
                  <c:v>25.263157894736842</c:v>
                </c:pt>
                <c:pt idx="15">
                  <c:v>0</c:v>
                </c:pt>
                <c:pt idx="16">
                  <c:v>21.656050955414013</c:v>
                </c:pt>
                <c:pt idx="17">
                  <c:v>21.656050955414013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19-4B96-BC1D-48CAA6B1B1CB}"/>
            </c:ext>
          </c:extLst>
        </c:ser>
        <c:ser>
          <c:idx val="10"/>
          <c:order val="4"/>
          <c:tx>
            <c:strRef>
              <c:f>'Marimekko Chart'!$N$21</c:f>
              <c:strCache>
                <c:ptCount val="1"/>
                <c:pt idx="0">
                  <c:v>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Chart'!$N$22:$N$40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17.866666666666667</c:v>
                </c:pt>
                <c:pt idx="2">
                  <c:v>17.866666666666667</c:v>
                </c:pt>
                <c:pt idx="3">
                  <c:v>0</c:v>
                </c:pt>
                <c:pt idx="4">
                  <c:v>19.194312796208532</c:v>
                </c:pt>
                <c:pt idx="5">
                  <c:v>19.194312796208532</c:v>
                </c:pt>
                <c:pt idx="6">
                  <c:v>0</c:v>
                </c:pt>
                <c:pt idx="7">
                  <c:v>23.383084577114428</c:v>
                </c:pt>
                <c:pt idx="8">
                  <c:v>23.383084577114428</c:v>
                </c:pt>
                <c:pt idx="9">
                  <c:v>0</c:v>
                </c:pt>
                <c:pt idx="10">
                  <c:v>21.923937360178972</c:v>
                </c:pt>
                <c:pt idx="11">
                  <c:v>21.923937360178972</c:v>
                </c:pt>
                <c:pt idx="12">
                  <c:v>0</c:v>
                </c:pt>
                <c:pt idx="13">
                  <c:v>19.473684210526315</c:v>
                </c:pt>
                <c:pt idx="14">
                  <c:v>19.473684210526315</c:v>
                </c:pt>
                <c:pt idx="15">
                  <c:v>0</c:v>
                </c:pt>
                <c:pt idx="16">
                  <c:v>16.560509554140125</c:v>
                </c:pt>
                <c:pt idx="17">
                  <c:v>16.560509554140125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19-4B96-BC1D-48CAA6B1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8592"/>
        <c:axId val="1360520272"/>
      </c:areaChart>
      <c:scatterChart>
        <c:scatterStyle val="lineMarker"/>
        <c:varyColors val="0"/>
        <c:ser>
          <c:idx val="0"/>
          <c:order val="5"/>
          <c:tx>
            <c:strRef>
              <c:f>'Marimekko Chart'!$F$45</c:f>
              <c:strCache>
                <c:ptCount val="1"/>
                <c:pt idx="0">
                  <c:v>A1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08E424C-BECA-404B-A5BA-C880EA53DF6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C75163-63E1-440D-AB3E-39F9291FBFF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6276AE-DF9D-4102-AB4F-BBAAD377B39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A3243C-1BE1-412D-AA27-4A1C515F61A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F8931DC-2389-4E5B-9A43-7D238FDAF84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3C0030-EB0E-4F14-B988-F327EED0BB6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Chart'!$F$46:$F$51</c:f>
              <c:numCache>
                <c:formatCode>_-* #,##0.0_-;\-* #,##0.0_-;_-* "-"??_-;_-@_-</c:formatCode>
                <c:ptCount val="6"/>
                <c:pt idx="0">
                  <c:v>10.8</c:v>
                </c:pt>
                <c:pt idx="1">
                  <c:v>10.66350710900474</c:v>
                </c:pt>
                <c:pt idx="2">
                  <c:v>7.2139303482587067</c:v>
                </c:pt>
                <c:pt idx="3">
                  <c:v>10.626398210290827</c:v>
                </c:pt>
                <c:pt idx="4">
                  <c:v>9.4736842105263168</c:v>
                </c:pt>
                <c:pt idx="5">
                  <c:v>10.987261146496815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Chart'!$G$57:$G$62</c15:f>
                <c15:dlblRangeCache>
                  <c:ptCount val="6"/>
                  <c:pt idx="0">
                    <c:v>21.6%</c:v>
                  </c:pt>
                  <c:pt idx="1">
                    <c:v>21.3%</c:v>
                  </c:pt>
                  <c:pt idx="2">
                    <c:v>14.4%</c:v>
                  </c:pt>
                  <c:pt idx="3">
                    <c:v>21.3%</c:v>
                  </c:pt>
                  <c:pt idx="4">
                    <c:v>18.9%</c:v>
                  </c:pt>
                  <c:pt idx="5">
                    <c:v>22.0%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119-4B96-BC1D-48CAA6B1B1CB}"/>
            </c:ext>
          </c:extLst>
        </c:ser>
        <c:ser>
          <c:idx val="1"/>
          <c:order val="6"/>
          <c:tx>
            <c:strRef>
              <c:f>'Marimekko Chart'!$G$45</c:f>
              <c:strCache>
                <c:ptCount val="1"/>
                <c:pt idx="0">
                  <c:v>B1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86EC660-68E2-4B28-B806-3336008CF3C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CF63CA0-C690-457B-B53C-253AC3A6361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08B7187-900D-424F-A1E0-E31798C7DE0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4442BC4-A94C-4BE1-B2AE-94EA54DD11F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5BC0AC-2DC9-44DA-83A2-35D186A6573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C4B3C3-2CF9-4131-99A1-C03DD821244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Chart'!$G$46:$G$51</c:f>
              <c:numCache>
                <c:formatCode>_-* #,##0.0_-;\-* #,##0.0_-;_-* "-"??_-;_-@_-</c:formatCode>
                <c:ptCount val="6"/>
                <c:pt idx="0">
                  <c:v>31.733333333333334</c:v>
                </c:pt>
                <c:pt idx="1">
                  <c:v>30.094786729857823</c:v>
                </c:pt>
                <c:pt idx="2">
                  <c:v>25</c:v>
                </c:pt>
                <c:pt idx="3">
                  <c:v>29.642058165548097</c:v>
                </c:pt>
                <c:pt idx="4">
                  <c:v>28.157894736842106</c:v>
                </c:pt>
                <c:pt idx="5">
                  <c:v>30.414012738853501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Chart'!$H$57:$H$62</c15:f>
                <c15:dlblRangeCache>
                  <c:ptCount val="6"/>
                  <c:pt idx="0">
                    <c:v>20.3%</c:v>
                  </c:pt>
                  <c:pt idx="1">
                    <c:v>17.5%</c:v>
                  </c:pt>
                  <c:pt idx="2">
                    <c:v>21.1%</c:v>
                  </c:pt>
                  <c:pt idx="3">
                    <c:v>16.8%</c:v>
                  </c:pt>
                  <c:pt idx="4">
                    <c:v>18.4%</c:v>
                  </c:pt>
                  <c:pt idx="5">
                    <c:v>16.9%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119-4B96-BC1D-48CAA6B1B1CB}"/>
            </c:ext>
          </c:extLst>
        </c:ser>
        <c:ser>
          <c:idx val="2"/>
          <c:order val="7"/>
          <c:tx>
            <c:strRef>
              <c:f>'Marimekko Chart'!$H$45</c:f>
              <c:strCache>
                <c:ptCount val="1"/>
                <c:pt idx="0">
                  <c:v>C1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CEC253E-EE79-4E17-9CA1-482B309841F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CC5D04-C839-46FB-8254-1F97F813C9E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FC18DFC-EFAE-475B-9FF5-6AEEBC3E559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64891C-34F0-4BCA-9B33-6BEEA9B1D69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D097B65-8D33-48AD-9F28-D9F5FD2DF9A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E72358B-8DFE-4A3B-B1B2-F02EC017F4E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Chart'!$H$46:$H$51</c:f>
              <c:numCache>
                <c:formatCode>_-* #,##0.0_-;\-* #,##0.0_-;_-* "-"??_-;_-@_-</c:formatCode>
                <c:ptCount val="6"/>
                <c:pt idx="0">
                  <c:v>50.133333333333333</c:v>
                </c:pt>
                <c:pt idx="1">
                  <c:v>49.763033175355453</c:v>
                </c:pt>
                <c:pt idx="2">
                  <c:v>45.398009950248756</c:v>
                </c:pt>
                <c:pt idx="3">
                  <c:v>48.65771812080537</c:v>
                </c:pt>
                <c:pt idx="4">
                  <c:v>46.315789473684205</c:v>
                </c:pt>
                <c:pt idx="5">
                  <c:v>50.318471337579616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Chart'!$I$57:$I$62</c15:f>
                <c15:dlblRangeCache>
                  <c:ptCount val="6"/>
                  <c:pt idx="0">
                    <c:v>16.5%</c:v>
                  </c:pt>
                  <c:pt idx="1">
                    <c:v>21.8%</c:v>
                  </c:pt>
                  <c:pt idx="2">
                    <c:v>19.7%</c:v>
                  </c:pt>
                  <c:pt idx="3">
                    <c:v>21.3%</c:v>
                  </c:pt>
                  <c:pt idx="4">
                    <c:v>17.9%</c:v>
                  </c:pt>
                  <c:pt idx="5">
                    <c:v>22.9%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119-4B96-BC1D-48CAA6B1B1CB}"/>
            </c:ext>
          </c:extLst>
        </c:ser>
        <c:ser>
          <c:idx val="3"/>
          <c:order val="8"/>
          <c:tx>
            <c:strRef>
              <c:f>'Marimekko Chart'!$I$45</c:f>
              <c:strCache>
                <c:ptCount val="1"/>
                <c:pt idx="0">
                  <c:v>D1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D2E3B9A-180E-44C3-A9A1-D148BEF9188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A74072-3363-40FC-BE7B-DB95298AA37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230828-DEA7-444C-BA99-799BEBA21D9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EB1632-172B-488C-8ED2-8A4C41EE599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FC9365-7837-4EB7-A4F8-A9F8FFF83F8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A05D0F-5C73-4901-8F98-117F010663A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Chart'!$I$46:$I$51</c:f>
              <c:numCache>
                <c:formatCode>_-* #,##0.0_-;\-* #,##0.0_-;_-* "-"??_-;_-@_-</c:formatCode>
                <c:ptCount val="6"/>
                <c:pt idx="0">
                  <c:v>70.266666666666666</c:v>
                </c:pt>
                <c:pt idx="1">
                  <c:v>70.73459715639811</c:v>
                </c:pt>
                <c:pt idx="2">
                  <c:v>65.920398009950247</c:v>
                </c:pt>
                <c:pt idx="3">
                  <c:v>68.680089485458609</c:v>
                </c:pt>
                <c:pt idx="4">
                  <c:v>67.89473684210526</c:v>
                </c:pt>
                <c:pt idx="5">
                  <c:v>72.611464968152859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Chart'!$J$57:$J$62</c15:f>
                <c15:dlblRangeCache>
                  <c:ptCount val="6"/>
                  <c:pt idx="0">
                    <c:v>23.7%</c:v>
                  </c:pt>
                  <c:pt idx="1">
                    <c:v>20.1%</c:v>
                  </c:pt>
                  <c:pt idx="2">
                    <c:v>21.4%</c:v>
                  </c:pt>
                  <c:pt idx="3">
                    <c:v>18.8%</c:v>
                  </c:pt>
                  <c:pt idx="4">
                    <c:v>25.3%</c:v>
                  </c:pt>
                  <c:pt idx="5">
                    <c:v>21.7%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119-4B96-BC1D-48CAA6B1B1CB}"/>
            </c:ext>
          </c:extLst>
        </c:ser>
        <c:ser>
          <c:idx val="4"/>
          <c:order val="9"/>
          <c:tx>
            <c:strRef>
              <c:f>'Marimekko Chart'!$J$45</c:f>
              <c:strCache>
                <c:ptCount val="1"/>
                <c:pt idx="0">
                  <c:v>E1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C1A7B83-42CB-4893-A919-A2065EA879B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1BA57E8-8DF1-49A6-B9E4-BF85371EFD0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2FD3E4-C21F-4752-99C1-AA57CE1541F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40FBE22-2566-4F78-B5C4-A58EB0B260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2D215A-5639-4EDC-BB1F-B3A18ABC990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47E516-41E5-4B86-A3E8-88341B63738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Chart'!$J$46:$J$51</c:f>
              <c:numCache>
                <c:formatCode>_-* #,##0.0_-;\-* #,##0.0_-;_-* "-"??_-;_-@_-</c:formatCode>
                <c:ptCount val="6"/>
                <c:pt idx="0">
                  <c:v>91.066666666666663</c:v>
                </c:pt>
                <c:pt idx="1">
                  <c:v>90.402843601895739</c:v>
                </c:pt>
                <c:pt idx="2">
                  <c:v>88.308457711442784</c:v>
                </c:pt>
                <c:pt idx="3">
                  <c:v>89.038031319910516</c:v>
                </c:pt>
                <c:pt idx="4">
                  <c:v>90.263157894736821</c:v>
                </c:pt>
                <c:pt idx="5">
                  <c:v>91.71974522292993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Chart'!$K$57:$K$62</c15:f>
                <c15:dlblRangeCache>
                  <c:ptCount val="6"/>
                  <c:pt idx="0">
                    <c:v>17.9%</c:v>
                  </c:pt>
                  <c:pt idx="1">
                    <c:v>19.2%</c:v>
                  </c:pt>
                  <c:pt idx="2">
                    <c:v>23.4%</c:v>
                  </c:pt>
                  <c:pt idx="3">
                    <c:v>21.9%</c:v>
                  </c:pt>
                  <c:pt idx="4">
                    <c:v>19.5%</c:v>
                  </c:pt>
                  <c:pt idx="5">
                    <c:v>16.6%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119-4B96-BC1D-48CAA6B1B1CB}"/>
            </c:ext>
          </c:extLst>
        </c:ser>
        <c:ser>
          <c:idx val="5"/>
          <c:order val="10"/>
          <c:tx>
            <c:strRef>
              <c:f>'Marimekko Chart'!$K$45</c:f>
              <c:strCache>
                <c:ptCount val="1"/>
                <c:pt idx="0">
                  <c:v>Top Label Location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07BFE16-0747-41CA-832A-AADFD90B485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CDEF77-9ED6-4336-9EFC-B4BA2262E3A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48E6C56-A397-4AFD-B4B3-8AF44D4EBE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4B224D-9FF2-4471-AABC-F8351121294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7C6181F-E17B-49A8-AAFE-F40DEEDBD84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3CEAEC-E94C-40D7-B5A3-EBE0292C0E6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'Marimekko Chart'!$E$46:$E$51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25.042735042735043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93.290598290598282</c:v>
                </c:pt>
              </c:numCache>
            </c:numRef>
          </c:xVal>
          <c:yVal>
            <c:numRef>
              <c:f>'Marimekko Chart'!$K$46:$K$51</c:f>
              <c:numCache>
                <c:formatCode>_(#,##0_);[Red]\(#,##0\);_(\-_);</c:formatCode>
                <c:ptCount val="6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Chart'!$L$57:$L$62</c15:f>
                <c15:dlblRangeCache>
                  <c:ptCount val="6"/>
                  <c:pt idx="0">
                    <c:v>16.03%
of the Market</c:v>
                  </c:pt>
                  <c:pt idx="1">
                    <c:v>18.03%
of the Market</c:v>
                  </c:pt>
                  <c:pt idx="2">
                    <c:v>17.18%
of the Market</c:v>
                  </c:pt>
                  <c:pt idx="3">
                    <c:v>19.10%
of the Market</c:v>
                  </c:pt>
                  <c:pt idx="4">
                    <c:v>16.24%
of the Market</c:v>
                  </c:pt>
                  <c:pt idx="5">
                    <c:v>13.42%
of the Market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119-4B96-BC1D-48CAA6B1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8592"/>
        <c:axId val="1360520272"/>
      </c:scatterChart>
      <c:dateAx>
        <c:axId val="1920848592"/>
        <c:scaling>
          <c:orientation val="minMax"/>
        </c:scaling>
        <c:delete val="0"/>
        <c:axPos val="b"/>
        <c:numFmt formatCode="_(#,##0_);[Red]\(#,##0\);_(\-_)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520272"/>
        <c:crosses val="autoZero"/>
        <c:auto val="0"/>
        <c:lblOffset val="100"/>
        <c:baseTimeUnit val="days"/>
        <c:majorUnit val="20"/>
        <c:majorTimeUnit val="days"/>
      </c:dateAx>
      <c:valAx>
        <c:axId val="13605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848592"/>
        <c:crosses val="autoZero"/>
        <c:crossBetween val="between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ln>
      <a:solidFill>
        <a:schemeClr val="bg1">
          <a:lumMod val="6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68</xdr:row>
      <xdr:rowOff>0</xdr:rowOff>
    </xdr:from>
    <xdr:to>
      <xdr:col>11</xdr:col>
      <xdr:colOff>0</xdr:colOff>
      <xdr:row>89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D68A59-F96A-9334-C8C0-93E6CA4B9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91</xdr:row>
      <xdr:rowOff>0</xdr:rowOff>
    </xdr:from>
    <xdr:to>
      <xdr:col>11</xdr:col>
      <xdr:colOff>0</xdr:colOff>
      <xdr:row>112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BA5FAA-49ED-D017-8427-C1FD1F8EC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116</xdr:row>
      <xdr:rowOff>0</xdr:rowOff>
    </xdr:from>
    <xdr:to>
      <xdr:col>11</xdr:col>
      <xdr:colOff>0</xdr:colOff>
      <xdr:row>146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3F882B-56F0-4E9D-8606-09544A6C6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672F89-4A61-4092-80AB-D1ECCB4E7566}" name="Percentages" displayName="Percentages" ref="L10:R16" totalsRowShown="0" headerRowCellStyle="Table_Heading">
  <tableColumns count="7">
    <tableColumn id="1" xr3:uid="{7152AFC4-A654-43E9-A4EA-58BA7DA13708}" name="Market" dataDxfId="11" dataCellStyle="Table_Heading"/>
    <tableColumn id="2" xr3:uid="{EA5E2823-58CC-4F88-85B9-27E57679BE47}" name="Market Share" dataDxfId="10" dataCellStyle="Parameter">
      <calculatedColumnFormula>SUM(Data[[#This Row],[A]:[E]])/SUM(Data[[A]:[E]])*100</calculatedColumnFormula>
    </tableColumn>
    <tableColumn id="3" xr3:uid="{5B7CB2ED-EAF5-4499-81B2-4B2CAA2285E3}" name="A" dataDxfId="9" dataCellStyle="Parameter">
      <calculatedColumnFormula>Data[[#This Row],[A]]/SUM(Data[[#This Row],[A]:[E]])*100</calculatedColumnFormula>
    </tableColumn>
    <tableColumn id="4" xr3:uid="{EED5F808-93B4-40D2-9DC3-ECBC7BF716C2}" name="B" dataDxfId="8" dataCellStyle="Parameter">
      <calculatedColumnFormula>Data[[#This Row],[B]]/SUM(Data[[#This Row],[A]:[E]])*100</calculatedColumnFormula>
    </tableColumn>
    <tableColumn id="5" xr3:uid="{B538BB0F-7DCB-4BA6-AFA1-FB970A764953}" name="C" dataDxfId="7" dataCellStyle="Parameter">
      <calculatedColumnFormula>Data[[#This Row],[C]]/SUM(Data[[#This Row],[A]:[E]])*100</calculatedColumnFormula>
    </tableColumn>
    <tableColumn id="6" xr3:uid="{99B2AAEB-F148-4E21-B8B4-21B8637B6528}" name="D" dataDxfId="6" dataCellStyle="Parameter">
      <calculatedColumnFormula>Data[[#This Row],[D]]/SUM(Data[[#This Row],[A]:[E]])*100</calculatedColumnFormula>
    </tableColumn>
    <tableColumn id="7" xr3:uid="{3FCB1DB9-CC3F-4215-AA23-A65E28E7A083}" name="E" dataDxfId="5" dataCellStyle="Parameter">
      <calculatedColumnFormula>Data[[#This Row],[E]]/SUM(Data[[#This Row],[A]:[E]])*100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5B844D-2540-489E-B083-20D82435FEAA}" name="Data" displayName="Data" ref="E10:J16" totalsRowShown="0" headerRowCellStyle="Table_Heading">
  <tableColumns count="6">
    <tableColumn id="1" xr3:uid="{B22EF889-5D7C-4987-957B-87DF9313C2F0}" name="Market" dataCellStyle="Table_Heading"/>
    <tableColumn id="2" xr3:uid="{045668AA-45BD-494C-89C8-7D3C17748BD9}" name="A" dataCellStyle="Assumption"/>
    <tableColumn id="3" xr3:uid="{19902808-7AD1-4E2C-831B-51E8662F18E4}" name="B" dataCellStyle="Assumption"/>
    <tableColumn id="4" xr3:uid="{0D4EEBBC-2E63-4C06-994D-D60C0E322E1C}" name="C" dataCellStyle="Assumption"/>
    <tableColumn id="5" xr3:uid="{983F4C87-B688-42E7-A52D-F0F628477852}" name="D" dataCellStyle="Assumption"/>
    <tableColumn id="6" xr3:uid="{9D8A91B3-4BA7-4632-B8EF-5F214869A689}" name="E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am.ngo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1" t="s">
        <v>1</v>
      </c>
    </row>
    <row r="5" spans="1:19" ht="20.25" x14ac:dyDescent="0.3">
      <c r="C5" s="39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0" t="str">
        <f ca="1">Model_Name</f>
        <v>SP Marimekko Chart.xlsx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7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103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7" t="s">
        <v>104</v>
      </c>
      <c r="D17" s="57"/>
      <c r="E17" s="57"/>
      <c r="F17" s="57"/>
      <c r="G17" s="57"/>
      <c r="H17" s="57"/>
      <c r="I17" s="57"/>
      <c r="J17" s="57"/>
    </row>
    <row r="18" spans="3:10" ht="12.75" x14ac:dyDescent="0.2">
      <c r="C18" s="57"/>
      <c r="D18" s="57"/>
      <c r="E18" s="57"/>
      <c r="F18" s="57"/>
      <c r="G18" s="57"/>
      <c r="H18" s="57"/>
      <c r="I18" s="57"/>
      <c r="J18" s="5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8" t="s">
        <v>71</v>
      </c>
      <c r="H21" s="58"/>
      <c r="I21" s="58"/>
      <c r="J21" s="7"/>
    </row>
    <row r="22" spans="3:10" ht="12.75" x14ac:dyDescent="0.2">
      <c r="C22" s="10" t="s">
        <v>21</v>
      </c>
      <c r="D22" s="9"/>
      <c r="E22" s="7"/>
      <c r="F22" s="7"/>
      <c r="G22" s="58" t="s">
        <v>22</v>
      </c>
      <c r="H22" s="58"/>
      <c r="I22" s="5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39" t="s">
        <v>1</v>
      </c>
      <c r="F1" s="12"/>
      <c r="G1" s="12"/>
    </row>
    <row r="2" spans="1:12" ht="18" x14ac:dyDescent="0.25">
      <c r="A2" s="40" t="str">
        <f ca="1">Model_Name</f>
        <v>SP Marimekko Chart.xlsx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1">
        <v>1</v>
      </c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93</v>
      </c>
    </row>
    <row r="14" spans="1:12" x14ac:dyDescent="0.2">
      <c r="F14" s="11" t="s">
        <v>64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618EAEEB-FE22-4BF9-8646-BEA37D93CE57}"/>
    <hyperlink ref="F10" location="HL_3" display="Style Guide" xr:uid="{46400C24-F915-4191-A777-11F6372815B9}"/>
    <hyperlink ref="F11" location="HL_4" display="Model Parameters" xr:uid="{7C19B2D7-281A-42A2-BFB0-99FF7A4DAF16}"/>
    <hyperlink ref="F12" location="HL_5" display="Timing" xr:uid="{16BB06A6-4CBC-4BC7-91EF-79B7D6C801BB}"/>
    <hyperlink ref="F13" location="HL_6" display="Marimekko Chart" xr:uid="{7AC54CE0-E471-448F-93EA-F6FD29D7E3CC}"/>
    <hyperlink ref="F14" location="HL_7" display="Error Checks" xr:uid="{900A83E4-1FF6-492E-BEBA-A906B9B8DF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0" t="str">
        <f ca="1">Model_Name</f>
        <v>SP Marimekko Chart.xlsx</v>
      </c>
    </row>
    <row r="3" spans="1:13" x14ac:dyDescent="0.2">
      <c r="A3" s="58" t="s">
        <v>1</v>
      </c>
      <c r="B3" s="58"/>
      <c r="C3" s="58"/>
      <c r="D3" s="58"/>
      <c r="E3" s="58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1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0" t="s">
        <v>27</v>
      </c>
      <c r="D8" s="60"/>
      <c r="E8" s="60"/>
      <c r="F8" s="60"/>
      <c r="G8" s="60"/>
      <c r="H8" s="13"/>
      <c r="I8" s="13" t="s">
        <v>28</v>
      </c>
      <c r="J8" s="13"/>
      <c r="K8" s="13" t="s">
        <v>29</v>
      </c>
    </row>
    <row r="9" spans="1:13" outlineLevel="1" x14ac:dyDescent="0.2">
      <c r="C9" s="59"/>
      <c r="D9" s="59"/>
      <c r="E9" s="59"/>
      <c r="F9" s="59"/>
      <c r="G9" s="59"/>
      <c r="K9" s="17"/>
    </row>
    <row r="10" spans="1:13" ht="20.25" outlineLevel="1" x14ac:dyDescent="0.3">
      <c r="C10" s="59" t="s">
        <v>30</v>
      </c>
      <c r="D10" s="59"/>
      <c r="E10" s="59"/>
      <c r="F10" s="59"/>
      <c r="G10" s="59"/>
      <c r="I10" s="14" t="str">
        <f>C10</f>
        <v>Sheet Title</v>
      </c>
      <c r="K10" s="15" t="s">
        <v>30</v>
      </c>
    </row>
    <row r="11" spans="1:13" ht="18" outlineLevel="1" x14ac:dyDescent="0.25">
      <c r="C11" s="59" t="s">
        <v>5</v>
      </c>
      <c r="D11" s="59"/>
      <c r="E11" s="59"/>
      <c r="F11" s="59"/>
      <c r="G11" s="59"/>
      <c r="I11" s="16" t="str">
        <f>C11</f>
        <v>Model Name</v>
      </c>
      <c r="K11" s="15" t="s">
        <v>5</v>
      </c>
    </row>
    <row r="12" spans="1:13" outlineLevel="1" x14ac:dyDescent="0.2">
      <c r="C12" s="59"/>
      <c r="D12" s="59"/>
      <c r="E12" s="59"/>
      <c r="F12" s="59"/>
      <c r="G12" s="59"/>
      <c r="K12" s="17"/>
    </row>
    <row r="13" spans="1:13" ht="16.5" outlineLevel="1" thickBot="1" x14ac:dyDescent="0.3">
      <c r="C13" s="59" t="s">
        <v>31</v>
      </c>
      <c r="D13" s="59"/>
      <c r="E13" s="59"/>
      <c r="F13" s="59"/>
      <c r="G13" s="59"/>
      <c r="I13" s="38" t="str">
        <f>C13</f>
        <v>Header 1</v>
      </c>
      <c r="K13" s="15" t="s">
        <v>31</v>
      </c>
    </row>
    <row r="14" spans="1:13" ht="17.25" outlineLevel="1" thickTop="1" x14ac:dyDescent="0.25">
      <c r="C14" s="59" t="s">
        <v>32</v>
      </c>
      <c r="D14" s="59"/>
      <c r="E14" s="59"/>
      <c r="F14" s="59"/>
      <c r="G14" s="59"/>
      <c r="I14" s="3" t="str">
        <f>C14</f>
        <v>Header 2</v>
      </c>
      <c r="K14" s="15" t="s">
        <v>32</v>
      </c>
    </row>
    <row r="15" spans="1:13" ht="15" outlineLevel="1" x14ac:dyDescent="0.25">
      <c r="C15" s="59" t="s">
        <v>33</v>
      </c>
      <c r="D15" s="59"/>
      <c r="E15" s="59"/>
      <c r="F15" s="59"/>
      <c r="G15" s="59"/>
      <c r="I15" s="4" t="str">
        <f>C15</f>
        <v>Header 3</v>
      </c>
      <c r="K15" s="15" t="s">
        <v>33</v>
      </c>
    </row>
    <row r="16" spans="1:13" ht="15" outlineLevel="1" x14ac:dyDescent="0.25">
      <c r="C16" s="59" t="s">
        <v>34</v>
      </c>
      <c r="D16" s="59"/>
      <c r="E16" s="59"/>
      <c r="F16" s="59"/>
      <c r="G16" s="59"/>
      <c r="I16" s="18" t="str">
        <f>C16</f>
        <v>Header 4</v>
      </c>
      <c r="K16" s="15" t="s">
        <v>34</v>
      </c>
    </row>
    <row r="17" spans="2:14" outlineLevel="1" x14ac:dyDescent="0.2">
      <c r="C17" s="59"/>
      <c r="D17" s="59"/>
      <c r="E17" s="59"/>
      <c r="F17" s="59"/>
      <c r="G17" s="59"/>
      <c r="K17" s="17"/>
    </row>
    <row r="18" spans="2:14" ht="15" outlineLevel="1" x14ac:dyDescent="0.25">
      <c r="C18" s="59" t="s">
        <v>35</v>
      </c>
      <c r="D18" s="59"/>
      <c r="E18" s="59"/>
      <c r="F18" s="59"/>
      <c r="G18" s="59"/>
      <c r="I18" s="19" t="str">
        <f>C18</f>
        <v>Notes</v>
      </c>
      <c r="K18" s="15" t="s">
        <v>35</v>
      </c>
    </row>
    <row r="19" spans="2:14" outlineLevel="1" x14ac:dyDescent="0.2">
      <c r="C19" s="59"/>
      <c r="D19" s="59"/>
      <c r="E19" s="59"/>
      <c r="F19" s="59"/>
      <c r="G19" s="59"/>
      <c r="K19" s="17"/>
      <c r="N19" s="19"/>
    </row>
    <row r="20" spans="2:14" ht="15" outlineLevel="1" x14ac:dyDescent="0.25">
      <c r="C20" s="59" t="s">
        <v>36</v>
      </c>
      <c r="D20" s="59"/>
      <c r="E20" s="59"/>
      <c r="F20" s="59"/>
      <c r="G20" s="59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1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0" t="s">
        <v>27</v>
      </c>
      <c r="D25" s="60"/>
      <c r="E25" s="60"/>
      <c r="F25" s="60"/>
      <c r="G25" s="60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9"/>
      <c r="D26" s="59"/>
      <c r="E26" s="59"/>
      <c r="F26" s="59"/>
      <c r="G26" s="59"/>
      <c r="K26" s="15"/>
    </row>
    <row r="27" spans="2:14" ht="15" outlineLevel="1" x14ac:dyDescent="0.25">
      <c r="C27" s="59" t="s">
        <v>38</v>
      </c>
      <c r="D27" s="59"/>
      <c r="E27" s="59"/>
      <c r="F27" s="59"/>
      <c r="G27" s="59"/>
      <c r="I27" s="20" t="s">
        <v>38</v>
      </c>
      <c r="K27" s="21" t="str">
        <f>C27</f>
        <v>Assumption</v>
      </c>
    </row>
    <row r="28" spans="2:14" ht="15" outlineLevel="1" x14ac:dyDescent="0.25">
      <c r="C28" s="59"/>
      <c r="D28" s="59"/>
      <c r="E28" s="59"/>
      <c r="F28" s="59"/>
      <c r="G28" s="59"/>
      <c r="K28" s="21"/>
    </row>
    <row r="29" spans="2:14" ht="15" outlineLevel="1" x14ac:dyDescent="0.25">
      <c r="C29" s="59" t="s">
        <v>39</v>
      </c>
      <c r="D29" s="59"/>
      <c r="E29" s="59"/>
      <c r="F29" s="59"/>
      <c r="G29" s="5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9"/>
      <c r="D30" s="59"/>
      <c r="E30" s="59"/>
      <c r="F30" s="59"/>
      <c r="G30" s="59"/>
      <c r="K30" s="21"/>
    </row>
    <row r="31" spans="2:14" ht="15" outlineLevel="1" x14ac:dyDescent="0.25">
      <c r="C31" s="59" t="s">
        <v>40</v>
      </c>
      <c r="D31" s="59"/>
      <c r="E31" s="59"/>
      <c r="F31" s="59"/>
      <c r="G31" s="59"/>
      <c r="I31" s="23"/>
      <c r="K31" s="21" t="str">
        <f>C31</f>
        <v>Empty</v>
      </c>
    </row>
    <row r="32" spans="2:14" ht="15" outlineLevel="1" x14ac:dyDescent="0.25">
      <c r="C32" s="59"/>
      <c r="D32" s="59"/>
      <c r="E32" s="59"/>
      <c r="F32" s="59"/>
      <c r="G32" s="59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9" t="s">
        <v>42</v>
      </c>
      <c r="D35" s="59"/>
      <c r="E35" s="59"/>
      <c r="F35" s="59"/>
      <c r="G35" s="59"/>
      <c r="I35" s="11" t="s">
        <v>42</v>
      </c>
      <c r="K35" s="21" t="str">
        <f>C35</f>
        <v>Hyperlink</v>
      </c>
    </row>
    <row r="36" spans="3:11" ht="15" outlineLevel="1" x14ac:dyDescent="0.25">
      <c r="C36" s="59"/>
      <c r="D36" s="59"/>
      <c r="E36" s="59"/>
      <c r="F36" s="59"/>
      <c r="G36" s="59"/>
      <c r="K36" s="21"/>
    </row>
    <row r="37" spans="3:11" ht="15" outlineLevel="1" x14ac:dyDescent="0.25">
      <c r="C37" s="59" t="s">
        <v>43</v>
      </c>
      <c r="D37" s="59"/>
      <c r="E37" s="59"/>
      <c r="F37" s="59"/>
      <c r="G37" s="59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9"/>
      <c r="D38" s="59"/>
      <c r="E38" s="59"/>
      <c r="F38" s="59"/>
      <c r="G38" s="59"/>
      <c r="K38" s="21"/>
    </row>
    <row r="39" spans="3:11" ht="15" outlineLevel="1" x14ac:dyDescent="0.25">
      <c r="C39" s="59" t="s">
        <v>44</v>
      </c>
      <c r="D39" s="59"/>
      <c r="E39" s="59"/>
      <c r="F39" s="59"/>
      <c r="G39" s="59"/>
      <c r="I39" s="26">
        <v>77</v>
      </c>
      <c r="K39" s="21" t="s">
        <v>45</v>
      </c>
    </row>
    <row r="40" spans="3:11" ht="15" outlineLevel="1" x14ac:dyDescent="0.25">
      <c r="C40" s="59"/>
      <c r="D40" s="59"/>
      <c r="E40" s="59"/>
      <c r="F40" s="59"/>
      <c r="G40" s="59"/>
      <c r="K40" s="21"/>
    </row>
    <row r="41" spans="3:11" ht="15" outlineLevel="1" x14ac:dyDescent="0.25">
      <c r="C41" s="59" t="s">
        <v>46</v>
      </c>
      <c r="D41" s="59"/>
      <c r="E41" s="59"/>
      <c r="F41" s="59"/>
      <c r="G41" s="59"/>
      <c r="I41" s="27">
        <f>I39</f>
        <v>77</v>
      </c>
      <c r="K41" s="21" t="str">
        <f>C41</f>
        <v>Line Total</v>
      </c>
    </row>
    <row r="42" spans="3:11" ht="15" outlineLevel="1" x14ac:dyDescent="0.25">
      <c r="C42" s="59"/>
      <c r="D42" s="59"/>
      <c r="E42" s="59"/>
      <c r="F42" s="59"/>
      <c r="G42" s="59"/>
      <c r="K42" s="21"/>
    </row>
    <row r="43" spans="3:11" ht="15" outlineLevel="1" x14ac:dyDescent="0.25">
      <c r="C43" s="59" t="s">
        <v>47</v>
      </c>
      <c r="D43" s="59"/>
      <c r="E43" s="59"/>
      <c r="F43" s="59"/>
      <c r="G43" s="59"/>
      <c r="I43" s="28">
        <v>365</v>
      </c>
      <c r="K43" s="21" t="str">
        <f>C43</f>
        <v>Parameter</v>
      </c>
    </row>
    <row r="44" spans="3:11" ht="15" outlineLevel="1" x14ac:dyDescent="0.25">
      <c r="C44" s="59"/>
      <c r="D44" s="59"/>
      <c r="E44" s="59"/>
      <c r="F44" s="59"/>
      <c r="G44" s="59"/>
      <c r="K44" s="21"/>
    </row>
    <row r="45" spans="3:11" ht="15" outlineLevel="1" x14ac:dyDescent="0.25">
      <c r="C45" s="59" t="s">
        <v>48</v>
      </c>
      <c r="D45" s="59"/>
      <c r="E45" s="59"/>
      <c r="F45" s="59"/>
      <c r="G45" s="59"/>
      <c r="I45" s="29" t="s">
        <v>49</v>
      </c>
      <c r="K45" s="21" t="str">
        <f>C45</f>
        <v>Range Name Description</v>
      </c>
    </row>
    <row r="46" spans="3:11" ht="15" outlineLevel="1" x14ac:dyDescent="0.25">
      <c r="C46" s="59"/>
      <c r="D46" s="59"/>
      <c r="E46" s="59"/>
      <c r="F46" s="59"/>
      <c r="G46" s="59"/>
      <c r="K46" s="21"/>
    </row>
    <row r="47" spans="3:11" ht="15" outlineLevel="1" x14ac:dyDescent="0.25">
      <c r="C47" s="59" t="s">
        <v>50</v>
      </c>
      <c r="D47" s="59"/>
      <c r="E47" s="59"/>
      <c r="F47" s="59"/>
      <c r="G47" s="59"/>
      <c r="I47" s="30">
        <f>ROW(C47)</f>
        <v>47</v>
      </c>
      <c r="K47" s="21" t="s">
        <v>51</v>
      </c>
    </row>
    <row r="48" spans="3:11" ht="15" outlineLevel="1" x14ac:dyDescent="0.25">
      <c r="C48" s="59"/>
      <c r="D48" s="59"/>
      <c r="E48" s="59"/>
      <c r="F48" s="59"/>
      <c r="G48" s="59"/>
      <c r="K48" s="21"/>
    </row>
    <row r="49" spans="2:13" ht="15" outlineLevel="1" x14ac:dyDescent="0.25">
      <c r="C49" s="59" t="s">
        <v>52</v>
      </c>
      <c r="D49" s="59"/>
      <c r="E49" s="59"/>
      <c r="F49" s="59"/>
      <c r="G49" s="59"/>
      <c r="I49" s="31">
        <f>I41</f>
        <v>77</v>
      </c>
      <c r="K49" s="21" t="str">
        <f>C49</f>
        <v>Row Summary</v>
      </c>
    </row>
    <row r="50" spans="2:13" ht="15" outlineLevel="1" x14ac:dyDescent="0.25">
      <c r="C50" s="59"/>
      <c r="D50" s="59"/>
      <c r="E50" s="59"/>
      <c r="F50" s="59"/>
      <c r="G50" s="59"/>
      <c r="K50" s="21"/>
    </row>
    <row r="51" spans="2:13" ht="15" outlineLevel="1" x14ac:dyDescent="0.25">
      <c r="C51" s="59" t="s">
        <v>53</v>
      </c>
      <c r="D51" s="59"/>
      <c r="E51" s="59"/>
      <c r="F51" s="59"/>
      <c r="G51" s="59"/>
      <c r="I51" s="32" t="s">
        <v>68</v>
      </c>
      <c r="K51" s="21" t="str">
        <f>C51</f>
        <v>Units</v>
      </c>
    </row>
    <row r="52" spans="2:13" ht="15" outlineLevel="1" x14ac:dyDescent="0.25">
      <c r="C52" s="59"/>
      <c r="D52" s="59"/>
      <c r="E52" s="59"/>
      <c r="F52" s="59"/>
      <c r="G52" s="59"/>
      <c r="K52" s="21"/>
    </row>
    <row r="53" spans="2:13" ht="15" outlineLevel="1" x14ac:dyDescent="0.25">
      <c r="C53" s="59" t="s">
        <v>54</v>
      </c>
      <c r="D53" s="59"/>
      <c r="E53" s="59"/>
      <c r="F53" s="59"/>
      <c r="G53" s="59"/>
      <c r="I53" s="33"/>
      <c r="K53" s="21" t="str">
        <f>C53</f>
        <v>WIP</v>
      </c>
    </row>
    <row r="54" spans="2:13" ht="15" outlineLevel="1" x14ac:dyDescent="0.25">
      <c r="C54" s="59"/>
      <c r="D54" s="59"/>
      <c r="E54" s="59"/>
      <c r="F54" s="59"/>
      <c r="G54" s="59"/>
      <c r="K54" s="21"/>
    </row>
    <row r="55" spans="2:13" outlineLevel="1" x14ac:dyDescent="0.2">
      <c r="C55" s="59"/>
      <c r="D55" s="59"/>
      <c r="E55" s="59"/>
      <c r="F55" s="59"/>
      <c r="G55" s="59"/>
    </row>
    <row r="56" spans="2:13" ht="16.5" thickBot="1" x14ac:dyDescent="0.3">
      <c r="B56" s="41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0" t="s">
        <v>27</v>
      </c>
      <c r="D58" s="60"/>
      <c r="E58" s="60"/>
      <c r="F58" s="60"/>
      <c r="G58" s="60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9" t="s">
        <v>56</v>
      </c>
      <c r="D60" s="59"/>
      <c r="E60" s="59"/>
      <c r="F60" s="59"/>
      <c r="G60" s="59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9"/>
      <c r="D61" s="59"/>
      <c r="E61" s="59"/>
      <c r="F61" s="59"/>
      <c r="G61" s="59"/>
      <c r="K61" s="21"/>
    </row>
    <row r="62" spans="2:13" ht="15" outlineLevel="1" x14ac:dyDescent="0.25">
      <c r="C62" s="59" t="s">
        <v>57</v>
      </c>
      <c r="D62" s="59"/>
      <c r="E62" s="59"/>
      <c r="F62" s="59"/>
      <c r="G62" s="59"/>
      <c r="I62" s="42">
        <v>-123456.789</v>
      </c>
      <c r="K62" s="21" t="str">
        <f t="shared" si="0"/>
        <v>Comma [0]</v>
      </c>
    </row>
    <row r="63" spans="2:13" ht="15" outlineLevel="1" x14ac:dyDescent="0.25">
      <c r="C63" s="59"/>
      <c r="D63" s="59"/>
      <c r="E63" s="59"/>
      <c r="F63" s="59"/>
      <c r="G63" s="59"/>
      <c r="K63" s="21"/>
    </row>
    <row r="64" spans="2:13" ht="15" outlineLevel="1" x14ac:dyDescent="0.25">
      <c r="C64" s="59" t="s">
        <v>58</v>
      </c>
      <c r="D64" s="59"/>
      <c r="E64" s="59"/>
      <c r="F64" s="59"/>
      <c r="G64" s="59"/>
      <c r="I64" s="44">
        <v>123456.789</v>
      </c>
      <c r="K64" s="21" t="str">
        <f t="shared" si="0"/>
        <v>Currency</v>
      </c>
    </row>
    <row r="65" spans="3:11" ht="15" outlineLevel="1" x14ac:dyDescent="0.25">
      <c r="C65" s="59"/>
      <c r="D65" s="59"/>
      <c r="E65" s="59"/>
      <c r="F65" s="59"/>
      <c r="G65" s="59"/>
      <c r="K65" s="21"/>
    </row>
    <row r="66" spans="3:11" ht="15" outlineLevel="1" x14ac:dyDescent="0.25">
      <c r="C66" s="59" t="s">
        <v>59</v>
      </c>
      <c r="D66" s="59"/>
      <c r="E66" s="59"/>
      <c r="F66" s="59"/>
      <c r="G66" s="59"/>
      <c r="I66" s="45">
        <v>123456.789</v>
      </c>
      <c r="K66" s="21" t="str">
        <f t="shared" si="0"/>
        <v>Currency [0]</v>
      </c>
    </row>
    <row r="67" spans="3:11" ht="15" outlineLevel="1" x14ac:dyDescent="0.25">
      <c r="C67" s="59"/>
      <c r="D67" s="59"/>
      <c r="E67" s="59"/>
      <c r="F67" s="59"/>
      <c r="G67" s="59"/>
      <c r="K67" s="21"/>
    </row>
    <row r="68" spans="3:11" ht="15" outlineLevel="1" x14ac:dyDescent="0.25">
      <c r="C68" s="59" t="s">
        <v>60</v>
      </c>
      <c r="D68" s="59"/>
      <c r="E68" s="59"/>
      <c r="F68" s="59"/>
      <c r="G68" s="59"/>
      <c r="I68" s="46">
        <f ca="1">TODAY()</f>
        <v>45180</v>
      </c>
      <c r="K68" s="21" t="str">
        <f>C68</f>
        <v>Date</v>
      </c>
    </row>
    <row r="69" spans="3:11" ht="15" outlineLevel="1" x14ac:dyDescent="0.25">
      <c r="C69" s="59"/>
      <c r="D69" s="59"/>
      <c r="E69" s="59"/>
      <c r="F69" s="59"/>
      <c r="G69" s="59"/>
      <c r="K69" s="21"/>
    </row>
    <row r="70" spans="3:11" ht="15" outlineLevel="1" x14ac:dyDescent="0.25">
      <c r="C70" s="59" t="s">
        <v>61</v>
      </c>
      <c r="D70" s="59"/>
      <c r="E70" s="59"/>
      <c r="F70" s="59"/>
      <c r="G70" s="59"/>
      <c r="I70" s="47">
        <f ca="1">TODAY()</f>
        <v>45180</v>
      </c>
      <c r="K70" s="21" t="str">
        <f>C70</f>
        <v>Date Heading</v>
      </c>
    </row>
    <row r="71" spans="3:11" ht="15" outlineLevel="1" x14ac:dyDescent="0.25">
      <c r="C71" s="59"/>
      <c r="D71" s="59"/>
      <c r="E71" s="59"/>
      <c r="F71" s="59"/>
      <c r="G71" s="59"/>
      <c r="K71" s="21"/>
    </row>
    <row r="72" spans="3:11" ht="15" outlineLevel="1" x14ac:dyDescent="0.25">
      <c r="C72" s="59" t="s">
        <v>62</v>
      </c>
      <c r="D72" s="59"/>
      <c r="E72" s="59"/>
      <c r="F72" s="59"/>
      <c r="G72" s="59"/>
      <c r="I72" s="34">
        <v>-123456.789</v>
      </c>
      <c r="K72" s="21" t="str">
        <f>C72</f>
        <v>Numbers 0</v>
      </c>
    </row>
    <row r="73" spans="3:11" ht="15" outlineLevel="1" x14ac:dyDescent="0.25">
      <c r="C73" s="59"/>
      <c r="D73" s="59"/>
      <c r="E73" s="59"/>
      <c r="F73" s="59"/>
      <c r="G73" s="59"/>
      <c r="K73" s="21"/>
    </row>
    <row r="74" spans="3:11" ht="15" outlineLevel="1" x14ac:dyDescent="0.25">
      <c r="C74" s="59" t="s">
        <v>63</v>
      </c>
      <c r="D74" s="59"/>
      <c r="E74" s="59"/>
      <c r="F74" s="59"/>
      <c r="G74" s="59"/>
      <c r="I74" s="35">
        <v>0.5</v>
      </c>
      <c r="K74" s="21" t="str">
        <f>C74</f>
        <v>Percent</v>
      </c>
    </row>
    <row r="75" spans="3:11" outlineLevel="1" x14ac:dyDescent="0.2">
      <c r="C75" s="59"/>
      <c r="D75" s="59"/>
      <c r="E75" s="59"/>
      <c r="F75" s="59"/>
      <c r="G75" s="59"/>
    </row>
    <row r="76" spans="3:11" outlineLevel="1" x14ac:dyDescent="0.2">
      <c r="C76" s="59"/>
      <c r="D76" s="59"/>
      <c r="E76" s="59"/>
      <c r="F76" s="59"/>
      <c r="G76" s="59"/>
    </row>
    <row r="77" spans="3:11" x14ac:dyDescent="0.2">
      <c r="C77" s="59"/>
      <c r="D77" s="59"/>
      <c r="E77" s="59"/>
      <c r="F77" s="59"/>
      <c r="G77" s="59"/>
    </row>
    <row r="78" spans="3:11" x14ac:dyDescent="0.2">
      <c r="C78" s="59"/>
      <c r="D78" s="59"/>
      <c r="E78" s="59"/>
      <c r="F78" s="59"/>
      <c r="G78" s="59"/>
    </row>
    <row r="79" spans="3:11" x14ac:dyDescent="0.2">
      <c r="C79" s="59"/>
      <c r="D79" s="59"/>
      <c r="E79" s="59"/>
      <c r="F79" s="59"/>
      <c r="G79" s="59"/>
    </row>
    <row r="80" spans="3:11" x14ac:dyDescent="0.2">
      <c r="C80" s="59"/>
      <c r="D80" s="59"/>
      <c r="E80" s="59"/>
      <c r="F80" s="59"/>
      <c r="G80" s="59"/>
    </row>
    <row r="81" spans="3:7" x14ac:dyDescent="0.2">
      <c r="C81" s="59"/>
      <c r="D81" s="59"/>
      <c r="E81" s="59"/>
      <c r="F81" s="59"/>
      <c r="G81" s="5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Model Parameters</v>
      </c>
      <c r="J1" s="58"/>
      <c r="K1" s="58"/>
    </row>
    <row r="2" spans="1:18" ht="18" x14ac:dyDescent="0.25">
      <c r="A2" s="40" t="str">
        <f ca="1">Model_Name</f>
        <v>SP Marimekko Chart.xlsx</v>
      </c>
    </row>
    <row r="3" spans="1:18" x14ac:dyDescent="0.2">
      <c r="A3" s="58" t="s">
        <v>1</v>
      </c>
      <c r="B3" s="58"/>
      <c r="C3" s="58"/>
      <c r="D3" s="58"/>
      <c r="E3" s="5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1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1" t="str">
        <f ca="1">IF(ISERROR(OR(FIND("[",CELL("filename",A1)),FIND("]",CELL("filename",A1)))),"",MID(CELL("filename",A1),FIND("[",CELL("filename",A1))+1,FIND("]",CELL("filename",A1))-FIND("[",CELL("filename",A1))-1))</f>
        <v>SP Marimekko Chart.xlsx</v>
      </c>
      <c r="H11" s="62"/>
      <c r="I11" s="62"/>
      <c r="J11" s="62"/>
      <c r="K11" s="62"/>
      <c r="L11" s="62"/>
      <c r="M11" s="62"/>
      <c r="N11" s="63"/>
    </row>
    <row r="12" spans="1:18" outlineLevel="1" x14ac:dyDescent="0.2">
      <c r="E12" t="s">
        <v>6</v>
      </c>
      <c r="G12" s="64" t="s">
        <v>70</v>
      </c>
      <c r="H12" s="64"/>
      <c r="I12" s="64"/>
      <c r="J12" s="64"/>
      <c r="K12" s="64"/>
      <c r="L12" s="64"/>
      <c r="M12" s="64"/>
      <c r="N12" s="64"/>
    </row>
    <row r="13" spans="1:18" outlineLevel="1" x14ac:dyDescent="0.2"/>
    <row r="14" spans="1:18" outlineLevel="1" x14ac:dyDescent="0.2"/>
    <row r="15" spans="1:18" ht="16.5" thickBot="1" x14ac:dyDescent="0.3">
      <c r="B15" s="41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outlinePr summaryBelow="0"/>
  </sheetPr>
  <dimension ref="A1:AB11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3.7109375" customWidth="1"/>
    <col min="2" max="4" width="3.140625" customWidth="1"/>
    <col min="5" max="18" width="17.85546875" customWidth="1"/>
  </cols>
  <sheetData>
    <row r="1" spans="1:2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Marimekko Chart</v>
      </c>
      <c r="I1" s="48"/>
      <c r="J1" s="48"/>
      <c r="K1" s="11"/>
    </row>
    <row r="2" spans="1:28" ht="18" x14ac:dyDescent="0.25">
      <c r="A2" s="40" t="str">
        <f ca="1">Model_Name</f>
        <v>SP Marimekko Chart.xlsx</v>
      </c>
    </row>
    <row r="3" spans="1:28" x14ac:dyDescent="0.2">
      <c r="A3" s="58" t="s">
        <v>1</v>
      </c>
      <c r="B3" s="58"/>
      <c r="C3" s="58"/>
      <c r="D3" s="58"/>
      <c r="E3" s="58"/>
    </row>
    <row r="4" spans="1:28" ht="14.25" x14ac:dyDescent="0.2">
      <c r="B4" t="s">
        <v>2</v>
      </c>
      <c r="F4" s="1">
        <f>Overall_Error_Check</f>
        <v>0</v>
      </c>
    </row>
    <row r="6" spans="1:28" ht="16.5" thickBot="1" x14ac:dyDescent="0.3">
      <c r="B6" s="41">
        <f>MAX($B$5:$B5)+1</f>
        <v>1</v>
      </c>
      <c r="C6" s="2" t="str">
        <f ca="1">A1</f>
        <v>Marimekko Chart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8" ht="12.75" thickTop="1" x14ac:dyDescent="0.2"/>
    <row r="8" spans="1:28" ht="16.5" x14ac:dyDescent="0.25">
      <c r="C8" s="3" t="s">
        <v>84</v>
      </c>
      <c r="G8" s="51"/>
      <c r="W8" s="52"/>
      <c r="X8" s="52"/>
      <c r="Y8" s="52"/>
      <c r="Z8" s="52"/>
      <c r="AA8" s="52"/>
      <c r="AB8" s="52"/>
    </row>
    <row r="9" spans="1:28" x14ac:dyDescent="0.2">
      <c r="G9" s="51"/>
      <c r="W9" s="52"/>
      <c r="X9" s="52"/>
      <c r="Y9" s="52"/>
      <c r="Z9" s="52"/>
      <c r="AA9" s="52"/>
      <c r="AB9" s="52"/>
    </row>
    <row r="10" spans="1:28" x14ac:dyDescent="0.2">
      <c r="E10" s="13" t="s">
        <v>99</v>
      </c>
      <c r="F10" s="13" t="s">
        <v>72</v>
      </c>
      <c r="G10" s="13" t="s">
        <v>73</v>
      </c>
      <c r="H10" s="13" t="s">
        <v>81</v>
      </c>
      <c r="I10" s="13" t="s">
        <v>82</v>
      </c>
      <c r="J10" s="13" t="s">
        <v>83</v>
      </c>
      <c r="L10" s="13" t="s">
        <v>99</v>
      </c>
      <c r="M10" s="13" t="s">
        <v>80</v>
      </c>
      <c r="N10" s="13" t="s">
        <v>72</v>
      </c>
      <c r="O10" s="13" t="s">
        <v>73</v>
      </c>
      <c r="P10" s="13" t="s">
        <v>81</v>
      </c>
      <c r="Q10" s="13" t="s">
        <v>82</v>
      </c>
      <c r="R10" s="13" t="s">
        <v>83</v>
      </c>
      <c r="W10" s="52"/>
      <c r="X10" s="52"/>
      <c r="Y10" s="52"/>
      <c r="Z10" s="52"/>
      <c r="AA10" s="52"/>
      <c r="AB10" s="52"/>
    </row>
    <row r="11" spans="1:28" x14ac:dyDescent="0.2">
      <c r="E11" s="13" t="s">
        <v>74</v>
      </c>
      <c r="F11" s="20">
        <v>81</v>
      </c>
      <c r="G11" s="20">
        <v>76</v>
      </c>
      <c r="H11" s="20">
        <v>62</v>
      </c>
      <c r="I11" s="20">
        <v>89</v>
      </c>
      <c r="J11" s="20">
        <v>67</v>
      </c>
      <c r="L11" s="13" t="s">
        <v>74</v>
      </c>
      <c r="M11" s="54">
        <f>SUM(Data[[#This Row],[A]:[E]])/SUM(Data[[A]:[E]])*100</f>
        <v>16.025641025641026</v>
      </c>
      <c r="N11" s="54">
        <f>Data[[#This Row],[A]]/SUM(Data[[#This Row],[A]:[E]])*100</f>
        <v>21.6</v>
      </c>
      <c r="O11" s="54">
        <f>Data[[#This Row],[B]]/SUM(Data[[#This Row],[A]:[E]])*100</f>
        <v>20.266666666666666</v>
      </c>
      <c r="P11" s="54">
        <f>Data[[#This Row],[C]]/SUM(Data[[#This Row],[A]:[E]])*100</f>
        <v>16.533333333333331</v>
      </c>
      <c r="Q11" s="54">
        <f>Data[[#This Row],[D]]/SUM(Data[[#This Row],[A]:[E]])*100</f>
        <v>23.733333333333334</v>
      </c>
      <c r="R11" s="54">
        <f>Data[[#This Row],[E]]/SUM(Data[[#This Row],[A]:[E]])*100</f>
        <v>17.866666666666667</v>
      </c>
      <c r="S11" s="19"/>
      <c r="W11" s="52"/>
      <c r="X11" s="52"/>
      <c r="Y11" s="52"/>
      <c r="Z11" s="52"/>
      <c r="AA11" s="52"/>
      <c r="AB11" s="52"/>
    </row>
    <row r="12" spans="1:28" x14ac:dyDescent="0.2">
      <c r="E12" s="13" t="s">
        <v>75</v>
      </c>
      <c r="F12" s="20">
        <v>90</v>
      </c>
      <c r="G12" s="20">
        <v>74</v>
      </c>
      <c r="H12" s="20">
        <v>92</v>
      </c>
      <c r="I12" s="20">
        <v>85</v>
      </c>
      <c r="J12" s="20">
        <v>81</v>
      </c>
      <c r="L12" s="13" t="s">
        <v>75</v>
      </c>
      <c r="M12" s="54">
        <f>SUM(Data[[#This Row],[A]:[E]])/SUM(Data[[A]:[E]])*100</f>
        <v>18.034188034188034</v>
      </c>
      <c r="N12" s="54">
        <f>Data[[#This Row],[A]]/SUM(Data[[#This Row],[A]:[E]])*100</f>
        <v>21.327014218009481</v>
      </c>
      <c r="O12" s="54">
        <f>Data[[#This Row],[B]]/SUM(Data[[#This Row],[A]:[E]])*100</f>
        <v>17.535545023696685</v>
      </c>
      <c r="P12" s="54">
        <f>Data[[#This Row],[C]]/SUM(Data[[#This Row],[A]:[E]])*100</f>
        <v>21.800947867298579</v>
      </c>
      <c r="Q12" s="54">
        <f>Data[[#This Row],[D]]/SUM(Data[[#This Row],[A]:[E]])*100</f>
        <v>20.142180094786731</v>
      </c>
      <c r="R12" s="54">
        <f>Data[[#This Row],[E]]/SUM(Data[[#This Row],[A]:[E]])*100</f>
        <v>19.194312796208532</v>
      </c>
      <c r="W12" s="52"/>
      <c r="X12" s="52"/>
      <c r="Y12" s="52"/>
      <c r="Z12" s="52"/>
      <c r="AA12" s="52"/>
      <c r="AB12" s="52"/>
    </row>
    <row r="13" spans="1:28" x14ac:dyDescent="0.2">
      <c r="E13" s="13" t="s">
        <v>76</v>
      </c>
      <c r="F13" s="20">
        <v>58</v>
      </c>
      <c r="G13" s="20">
        <v>85</v>
      </c>
      <c r="H13" s="20">
        <v>79</v>
      </c>
      <c r="I13" s="20">
        <v>86</v>
      </c>
      <c r="J13" s="20">
        <v>94</v>
      </c>
      <c r="L13" s="13" t="s">
        <v>76</v>
      </c>
      <c r="M13" s="54">
        <f>SUM(Data[[#This Row],[A]:[E]])/SUM(Data[[A]:[E]])*100</f>
        <v>17.179487179487179</v>
      </c>
      <c r="N13" s="54">
        <f>Data[[#This Row],[A]]/SUM(Data[[#This Row],[A]:[E]])*100</f>
        <v>14.427860696517413</v>
      </c>
      <c r="O13" s="54">
        <f>Data[[#This Row],[B]]/SUM(Data[[#This Row],[A]:[E]])*100</f>
        <v>21.144278606965177</v>
      </c>
      <c r="P13" s="54">
        <f>Data[[#This Row],[C]]/SUM(Data[[#This Row],[A]:[E]])*100</f>
        <v>19.651741293532339</v>
      </c>
      <c r="Q13" s="54">
        <f>Data[[#This Row],[D]]/SUM(Data[[#This Row],[A]:[E]])*100</f>
        <v>21.393034825870647</v>
      </c>
      <c r="R13" s="54">
        <f>Data[[#This Row],[E]]/SUM(Data[[#This Row],[A]:[E]])*100</f>
        <v>23.383084577114428</v>
      </c>
    </row>
    <row r="14" spans="1:28" x14ac:dyDescent="0.2">
      <c r="E14" s="13" t="s">
        <v>77</v>
      </c>
      <c r="F14" s="20">
        <v>95</v>
      </c>
      <c r="G14" s="20">
        <v>75</v>
      </c>
      <c r="H14" s="20">
        <v>95</v>
      </c>
      <c r="I14" s="20">
        <v>84</v>
      </c>
      <c r="J14" s="20">
        <v>98</v>
      </c>
      <c r="L14" s="13" t="s">
        <v>77</v>
      </c>
      <c r="M14" s="54">
        <f>SUM(Data[[#This Row],[A]:[E]])/SUM(Data[[A]:[E]])*100</f>
        <v>19.102564102564102</v>
      </c>
      <c r="N14" s="54">
        <f>Data[[#This Row],[A]]/SUM(Data[[#This Row],[A]:[E]])*100</f>
        <v>21.252796420581653</v>
      </c>
      <c r="O14" s="54">
        <f>Data[[#This Row],[B]]/SUM(Data[[#This Row],[A]:[E]])*100</f>
        <v>16.778523489932887</v>
      </c>
      <c r="P14" s="54">
        <f>Data[[#This Row],[C]]/SUM(Data[[#This Row],[A]:[E]])*100</f>
        <v>21.252796420581653</v>
      </c>
      <c r="Q14" s="54">
        <f>Data[[#This Row],[D]]/SUM(Data[[#This Row],[A]:[E]])*100</f>
        <v>18.791946308724832</v>
      </c>
      <c r="R14" s="54">
        <f>Data[[#This Row],[E]]/SUM(Data[[#This Row],[A]:[E]])*100</f>
        <v>21.923937360178972</v>
      </c>
    </row>
    <row r="15" spans="1:28" x14ac:dyDescent="0.2">
      <c r="E15" s="13" t="s">
        <v>78</v>
      </c>
      <c r="F15" s="20">
        <v>72</v>
      </c>
      <c r="G15" s="20">
        <v>70</v>
      </c>
      <c r="H15" s="20">
        <v>68</v>
      </c>
      <c r="I15" s="20">
        <v>96</v>
      </c>
      <c r="J15" s="20">
        <v>74</v>
      </c>
      <c r="L15" s="13" t="s">
        <v>78</v>
      </c>
      <c r="M15" s="54">
        <f>SUM(Data[[#This Row],[A]:[E]])/SUM(Data[[A]:[E]])*100</f>
        <v>16.239316239316238</v>
      </c>
      <c r="N15" s="54">
        <f>Data[[#This Row],[A]]/SUM(Data[[#This Row],[A]:[E]])*100</f>
        <v>18.947368421052634</v>
      </c>
      <c r="O15" s="54">
        <f>Data[[#This Row],[B]]/SUM(Data[[#This Row],[A]:[E]])*100</f>
        <v>18.421052631578945</v>
      </c>
      <c r="P15" s="54">
        <f>Data[[#This Row],[C]]/SUM(Data[[#This Row],[A]:[E]])*100</f>
        <v>17.894736842105264</v>
      </c>
      <c r="Q15" s="54">
        <f>Data[[#This Row],[D]]/SUM(Data[[#This Row],[A]:[E]])*100</f>
        <v>25.263157894736842</v>
      </c>
      <c r="R15" s="54">
        <f>Data[[#This Row],[E]]/SUM(Data[[#This Row],[A]:[E]])*100</f>
        <v>19.473684210526315</v>
      </c>
    </row>
    <row r="16" spans="1:28" x14ac:dyDescent="0.2">
      <c r="E16" s="13" t="s">
        <v>79</v>
      </c>
      <c r="F16" s="20">
        <v>69</v>
      </c>
      <c r="G16" s="20">
        <v>53</v>
      </c>
      <c r="H16" s="20">
        <v>72</v>
      </c>
      <c r="I16" s="20">
        <v>68</v>
      </c>
      <c r="J16" s="20">
        <v>52</v>
      </c>
      <c r="L16" s="13" t="s">
        <v>79</v>
      </c>
      <c r="M16" s="54">
        <f>SUM(Data[[#This Row],[A]:[E]])/SUM(Data[[A]:[E]])*100</f>
        <v>13.418803418803419</v>
      </c>
      <c r="N16" s="54">
        <f>Data[[#This Row],[A]]/SUM(Data[[#This Row],[A]:[E]])*100</f>
        <v>21.97452229299363</v>
      </c>
      <c r="O16" s="54">
        <f>Data[[#This Row],[B]]/SUM(Data[[#This Row],[A]:[E]])*100</f>
        <v>16.878980891719745</v>
      </c>
      <c r="P16" s="54">
        <f>Data[[#This Row],[C]]/SUM(Data[[#This Row],[A]:[E]])*100</f>
        <v>22.929936305732486</v>
      </c>
      <c r="Q16" s="54">
        <f>Data[[#This Row],[D]]/SUM(Data[[#This Row],[A]:[E]])*100</f>
        <v>21.656050955414013</v>
      </c>
      <c r="R16" s="54">
        <f>Data[[#This Row],[E]]/SUM(Data[[#This Row],[A]:[E]])*100</f>
        <v>16.560509554140125</v>
      </c>
    </row>
    <row r="19" spans="4:16" ht="15" x14ac:dyDescent="0.25">
      <c r="D19" s="4" t="s">
        <v>102</v>
      </c>
    </row>
    <row r="21" spans="4:16" x14ac:dyDescent="0.2">
      <c r="E21" s="13" t="s">
        <v>96</v>
      </c>
      <c r="F21" s="13" t="s">
        <v>94</v>
      </c>
      <c r="G21" s="13" t="s">
        <v>95</v>
      </c>
      <c r="I21" s="13" t="s">
        <v>99</v>
      </c>
      <c r="J21" s="13" t="str">
        <f>Percentages[[#Headers],[A]]</f>
        <v>A</v>
      </c>
      <c r="K21" s="13" t="str">
        <f>Percentages[[#Headers],[B]]</f>
        <v>B</v>
      </c>
      <c r="L21" s="13" t="str">
        <f>Percentages[[#Headers],[C]]</f>
        <v>C</v>
      </c>
      <c r="M21" s="13" t="str">
        <f>Percentages[[#Headers],[D]]</f>
        <v>D</v>
      </c>
      <c r="N21" s="13" t="str">
        <f>Percentages[[#Headers],[E]]</f>
        <v>E</v>
      </c>
    </row>
    <row r="22" spans="4:16" x14ac:dyDescent="0.2">
      <c r="E22" s="53" cm="1">
        <f t="array" ref="E22:E40">_xlfn.SEQUENCE(COUNTA(Percentages[Market])*3+1,,0)</f>
        <v>0</v>
      </c>
      <c r="F22" s="53" cm="1">
        <f t="array" ref="F22:F40">QUOTIENT(_xlfn.ANCHORARRAY(E22)+1,3)</f>
        <v>0</v>
      </c>
      <c r="G22" s="53" cm="1">
        <f t="array" ref="G22:G40">ROUNDUP(_xlfn.ANCHORARRAY(E22)/3,0)*(MOD(_xlfn.ANCHORARRAY(E22),3)&gt;0)</f>
        <v>0</v>
      </c>
      <c r="I22" s="34" cm="1">
        <f t="array" ref="I22:I40">IF(_xlfn.ANCHORARRAY(F22)=0, 0, INDEX(_xlfn.SCAN(0, Percentages[Market Share], _xlfn.LAMBDA(_xlpm.x,_xlpm.y, _xlpm.x+_xlpm.y)),_xlfn.ANCHORARRAY( F22)))</f>
        <v>0</v>
      </c>
      <c r="J22" s="34" cm="1">
        <f t="array" ref="J22:J40">IF(_xlfn.ANCHORARRAY($G$22)&lt;&gt;0,INDEX(Percentages[A],_xlfn.ANCHORARRAY($G$22)),0)</f>
        <v>0</v>
      </c>
      <c r="K22" s="34" cm="1">
        <f t="array" ref="K22:K40">IF(_xlfn.ANCHORARRAY($G$22)&lt;&gt;0,INDEX(Percentages[B],_xlfn.ANCHORARRAY($G$22)),0)</f>
        <v>0</v>
      </c>
      <c r="L22" s="34" cm="1">
        <f t="array" ref="L22:L40">IF(_xlfn.ANCHORARRAY($G$22)&lt;&gt;0,INDEX(Percentages[C],_xlfn.ANCHORARRAY($G$22)),0)</f>
        <v>0</v>
      </c>
      <c r="M22" s="34" cm="1">
        <f t="array" ref="M22:M40">IF(_xlfn.ANCHORARRAY($G$22)&lt;&gt;0,INDEX(Percentages[D],_xlfn.ANCHORARRAY($G$22)),0)</f>
        <v>0</v>
      </c>
      <c r="N22" s="34" cm="1">
        <f t="array" ref="N22:N40">IF(_xlfn.ANCHORARRAY($G$22)&lt;&gt;0,INDEX(Percentages[E],_xlfn.ANCHORARRAY($G$22)),0)</f>
        <v>0</v>
      </c>
      <c r="P22" s="56"/>
    </row>
    <row r="23" spans="4:16" x14ac:dyDescent="0.2">
      <c r="E23" s="53">
        <v>1</v>
      </c>
      <c r="F23" s="53">
        <v>0</v>
      </c>
      <c r="G23" s="53">
        <v>1</v>
      </c>
      <c r="I23" s="34">
        <v>0</v>
      </c>
      <c r="J23" s="34">
        <v>21.6</v>
      </c>
      <c r="K23" s="34">
        <v>20.266666666666666</v>
      </c>
      <c r="L23" s="34">
        <v>16.533333333333331</v>
      </c>
      <c r="M23" s="34">
        <v>23.733333333333334</v>
      </c>
      <c r="N23" s="34">
        <v>17.866666666666667</v>
      </c>
      <c r="P23" s="56"/>
    </row>
    <row r="24" spans="4:16" x14ac:dyDescent="0.2">
      <c r="E24" s="53">
        <v>2</v>
      </c>
      <c r="F24" s="53">
        <v>1</v>
      </c>
      <c r="G24" s="53">
        <v>1</v>
      </c>
      <c r="I24" s="34">
        <v>16.025641025641026</v>
      </c>
      <c r="J24" s="34">
        <v>21.6</v>
      </c>
      <c r="K24" s="34">
        <v>20.266666666666666</v>
      </c>
      <c r="L24" s="34">
        <v>16.533333333333331</v>
      </c>
      <c r="M24" s="34">
        <v>23.733333333333334</v>
      </c>
      <c r="N24" s="34">
        <v>17.866666666666667</v>
      </c>
      <c r="P24" s="56"/>
    </row>
    <row r="25" spans="4:16" x14ac:dyDescent="0.2">
      <c r="E25" s="53">
        <v>3</v>
      </c>
      <c r="F25" s="53">
        <v>1</v>
      </c>
      <c r="G25" s="53">
        <v>0</v>
      </c>
      <c r="I25" s="34">
        <v>16.025641025641026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P25" s="56"/>
    </row>
    <row r="26" spans="4:16" x14ac:dyDescent="0.2">
      <c r="E26" s="53">
        <v>4</v>
      </c>
      <c r="F26" s="53">
        <v>1</v>
      </c>
      <c r="G26" s="53">
        <v>2</v>
      </c>
      <c r="I26" s="34">
        <v>16.025641025641026</v>
      </c>
      <c r="J26" s="34">
        <v>21.327014218009481</v>
      </c>
      <c r="K26" s="34">
        <v>17.535545023696685</v>
      </c>
      <c r="L26" s="34">
        <v>21.800947867298579</v>
      </c>
      <c r="M26" s="34">
        <v>20.142180094786731</v>
      </c>
      <c r="N26" s="34">
        <v>19.194312796208532</v>
      </c>
      <c r="P26" s="56"/>
    </row>
    <row r="27" spans="4:16" x14ac:dyDescent="0.2">
      <c r="E27" s="53">
        <v>5</v>
      </c>
      <c r="F27" s="53">
        <v>2</v>
      </c>
      <c r="G27" s="53">
        <v>2</v>
      </c>
      <c r="I27" s="34">
        <v>34.059829059829056</v>
      </c>
      <c r="J27" s="34">
        <v>21.327014218009481</v>
      </c>
      <c r="K27" s="34">
        <v>17.535545023696685</v>
      </c>
      <c r="L27" s="34">
        <v>21.800947867298579</v>
      </c>
      <c r="M27" s="34">
        <v>20.142180094786731</v>
      </c>
      <c r="N27" s="34">
        <v>19.194312796208532</v>
      </c>
      <c r="P27" s="56"/>
    </row>
    <row r="28" spans="4:16" x14ac:dyDescent="0.2">
      <c r="E28" s="53">
        <v>6</v>
      </c>
      <c r="F28" s="53">
        <v>2</v>
      </c>
      <c r="G28" s="53">
        <v>0</v>
      </c>
      <c r="I28" s="34">
        <v>34.059829059829056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4:16" x14ac:dyDescent="0.2">
      <c r="E29" s="53">
        <v>7</v>
      </c>
      <c r="F29" s="53">
        <v>2</v>
      </c>
      <c r="G29" s="53">
        <v>3</v>
      </c>
      <c r="I29" s="34">
        <v>34.059829059829056</v>
      </c>
      <c r="J29" s="34">
        <v>14.427860696517413</v>
      </c>
      <c r="K29" s="34">
        <v>21.144278606965177</v>
      </c>
      <c r="L29" s="34">
        <v>19.651741293532339</v>
      </c>
      <c r="M29" s="34">
        <v>21.393034825870647</v>
      </c>
      <c r="N29" s="34">
        <v>23.383084577114428</v>
      </c>
    </row>
    <row r="30" spans="4:16" x14ac:dyDescent="0.2">
      <c r="E30" s="53">
        <v>8</v>
      </c>
      <c r="F30" s="53">
        <v>3</v>
      </c>
      <c r="G30" s="53">
        <v>3</v>
      </c>
      <c r="I30" s="34">
        <v>51.239316239316238</v>
      </c>
      <c r="J30" s="34">
        <v>14.427860696517413</v>
      </c>
      <c r="K30" s="34">
        <v>21.144278606965177</v>
      </c>
      <c r="L30" s="34">
        <v>19.651741293532339</v>
      </c>
      <c r="M30" s="34">
        <v>21.393034825870647</v>
      </c>
      <c r="N30" s="34">
        <v>23.383084577114428</v>
      </c>
    </row>
    <row r="31" spans="4:16" x14ac:dyDescent="0.2">
      <c r="E31" s="53">
        <v>9</v>
      </c>
      <c r="F31" s="53">
        <v>3</v>
      </c>
      <c r="G31" s="53">
        <v>0</v>
      </c>
      <c r="I31" s="34">
        <v>51.239316239316238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4:16" x14ac:dyDescent="0.2">
      <c r="E32" s="53">
        <v>10</v>
      </c>
      <c r="F32" s="53">
        <v>3</v>
      </c>
      <c r="G32" s="53">
        <v>4</v>
      </c>
      <c r="I32" s="34">
        <v>51.239316239316238</v>
      </c>
      <c r="J32" s="34">
        <v>21.252796420581653</v>
      </c>
      <c r="K32" s="34">
        <v>16.778523489932887</v>
      </c>
      <c r="L32" s="34">
        <v>21.252796420581653</v>
      </c>
      <c r="M32" s="34">
        <v>18.791946308724832</v>
      </c>
      <c r="N32" s="34">
        <v>21.923937360178972</v>
      </c>
    </row>
    <row r="33" spans="4:14" x14ac:dyDescent="0.2">
      <c r="E33" s="53">
        <v>11</v>
      </c>
      <c r="F33" s="53">
        <v>4</v>
      </c>
      <c r="G33" s="53">
        <v>4</v>
      </c>
      <c r="I33" s="34">
        <v>70.341880341880341</v>
      </c>
      <c r="J33" s="34">
        <v>21.252796420581653</v>
      </c>
      <c r="K33" s="34">
        <v>16.778523489932887</v>
      </c>
      <c r="L33" s="34">
        <v>21.252796420581653</v>
      </c>
      <c r="M33" s="34">
        <v>18.791946308724832</v>
      </c>
      <c r="N33" s="34">
        <v>21.923937360178972</v>
      </c>
    </row>
    <row r="34" spans="4:14" x14ac:dyDescent="0.2">
      <c r="E34" s="53">
        <v>12</v>
      </c>
      <c r="F34" s="53">
        <v>4</v>
      </c>
      <c r="G34" s="53">
        <v>0</v>
      </c>
      <c r="I34" s="34">
        <v>70.341880341880341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4:14" x14ac:dyDescent="0.2">
      <c r="E35" s="53">
        <v>13</v>
      </c>
      <c r="F35" s="53">
        <v>4</v>
      </c>
      <c r="G35" s="53">
        <v>5</v>
      </c>
      <c r="I35" s="34">
        <v>70.341880341880341</v>
      </c>
      <c r="J35" s="34">
        <v>18.947368421052634</v>
      </c>
      <c r="K35" s="34">
        <v>18.421052631578945</v>
      </c>
      <c r="L35" s="34">
        <v>17.894736842105264</v>
      </c>
      <c r="M35" s="34">
        <v>25.263157894736842</v>
      </c>
      <c r="N35" s="34">
        <v>19.473684210526315</v>
      </c>
    </row>
    <row r="36" spans="4:14" x14ac:dyDescent="0.2">
      <c r="E36" s="53">
        <v>14</v>
      </c>
      <c r="F36" s="53">
        <v>5</v>
      </c>
      <c r="G36" s="53">
        <v>5</v>
      </c>
      <c r="I36" s="34">
        <v>86.581196581196579</v>
      </c>
      <c r="J36" s="34">
        <v>18.947368421052634</v>
      </c>
      <c r="K36" s="34">
        <v>18.421052631578945</v>
      </c>
      <c r="L36" s="34">
        <v>17.894736842105264</v>
      </c>
      <c r="M36" s="34">
        <v>25.263157894736842</v>
      </c>
      <c r="N36" s="34">
        <v>19.473684210526315</v>
      </c>
    </row>
    <row r="37" spans="4:14" x14ac:dyDescent="0.2">
      <c r="E37" s="53">
        <v>15</v>
      </c>
      <c r="F37" s="53">
        <v>5</v>
      </c>
      <c r="G37" s="53">
        <v>0</v>
      </c>
      <c r="I37" s="34">
        <v>86.581196581196579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4:14" x14ac:dyDescent="0.2">
      <c r="E38" s="53">
        <v>16</v>
      </c>
      <c r="F38" s="53">
        <v>5</v>
      </c>
      <c r="G38" s="53">
        <v>6</v>
      </c>
      <c r="I38" s="34">
        <v>86.581196581196579</v>
      </c>
      <c r="J38" s="34">
        <v>21.97452229299363</v>
      </c>
      <c r="K38" s="34">
        <v>16.878980891719745</v>
      </c>
      <c r="L38" s="34">
        <v>22.929936305732486</v>
      </c>
      <c r="M38" s="34">
        <v>21.656050955414013</v>
      </c>
      <c r="N38" s="34">
        <v>16.560509554140125</v>
      </c>
    </row>
    <row r="39" spans="4:14" x14ac:dyDescent="0.2">
      <c r="E39" s="53">
        <v>17</v>
      </c>
      <c r="F39" s="53">
        <v>6</v>
      </c>
      <c r="G39" s="53">
        <v>6</v>
      </c>
      <c r="I39" s="34">
        <v>100</v>
      </c>
      <c r="J39" s="34">
        <v>21.97452229299363</v>
      </c>
      <c r="K39" s="34">
        <v>16.878980891719745</v>
      </c>
      <c r="L39" s="34">
        <v>22.929936305732486</v>
      </c>
      <c r="M39" s="34">
        <v>21.656050955414013</v>
      </c>
      <c r="N39" s="34">
        <v>16.560509554140125</v>
      </c>
    </row>
    <row r="40" spans="4:14" x14ac:dyDescent="0.2">
      <c r="E40" s="53">
        <v>18</v>
      </c>
      <c r="F40" s="53">
        <v>6</v>
      </c>
      <c r="G40" s="53">
        <v>0</v>
      </c>
      <c r="I40" s="34">
        <v>100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3" spans="4:14" ht="15" x14ac:dyDescent="0.25">
      <c r="D43" s="4" t="s">
        <v>100</v>
      </c>
    </row>
    <row r="45" spans="4:14" x14ac:dyDescent="0.2">
      <c r="E45" s="13" t="s">
        <v>85</v>
      </c>
      <c r="F45" s="13" t="s">
        <v>87</v>
      </c>
      <c r="G45" s="13" t="s">
        <v>88</v>
      </c>
      <c r="H45" s="13" t="s">
        <v>89</v>
      </c>
      <c r="I45" s="13" t="s">
        <v>90</v>
      </c>
      <c r="J45" s="13" t="s">
        <v>91</v>
      </c>
      <c r="K45" s="13" t="s">
        <v>92</v>
      </c>
      <c r="M45" s="19"/>
    </row>
    <row r="46" spans="4:14" x14ac:dyDescent="0.2">
      <c r="E46" s="50" cm="1">
        <f t="array" ref="E46:E51">Percentages[Market Share]/2 + _xlfn.VSTACK({0}, _xlfn.DROP(_xlfn.SCAN(0, Percentages[Market Share], _xlfn.LAMBDA(_xlpm.x,_xlpm.y, _xlpm.x+_xlpm.y)), -1))</f>
        <v>8.0128205128205128</v>
      </c>
      <c r="F46" s="50" cm="1">
        <f t="array" ref="F46:J51">Percentages[[A]:[E]]/2 + _xlfn.HSTACK(_xlfn.SEQUENCE(COUNTA(Percentages[Market]),,0,0), _xlfn.MAKEARRAY(ROWS(Percentages[[A]:[E]]), COLUMNS(Percentages[[A]:[E]])-1, _xlfn.LAMBDA(_xlpm.r,_xlpm.c, SUM(INDEX(Percentages[[A]:[E]], _xlpm.r, _xlfn.SEQUENCE(_xlpm.c))))))</f>
        <v>10.8</v>
      </c>
      <c r="G46" s="50">
        <v>31.733333333333334</v>
      </c>
      <c r="H46" s="50">
        <v>50.133333333333333</v>
      </c>
      <c r="I46" s="50">
        <v>70.266666666666666</v>
      </c>
      <c r="J46" s="50">
        <v>91.066666666666663</v>
      </c>
      <c r="K46" s="49">
        <v>110</v>
      </c>
    </row>
    <row r="47" spans="4:14" x14ac:dyDescent="0.2">
      <c r="E47" s="50">
        <v>25.042735042735043</v>
      </c>
      <c r="F47" s="50">
        <v>10.66350710900474</v>
      </c>
      <c r="G47" s="50">
        <v>30.094786729857823</v>
      </c>
      <c r="H47" s="50">
        <v>49.763033175355453</v>
      </c>
      <c r="I47" s="50">
        <v>70.73459715639811</v>
      </c>
      <c r="J47" s="50">
        <v>90.402843601895739</v>
      </c>
      <c r="K47" s="49">
        <v>110</v>
      </c>
    </row>
    <row r="48" spans="4:14" x14ac:dyDescent="0.2">
      <c r="E48" s="50">
        <v>42.649572649572647</v>
      </c>
      <c r="F48" s="50">
        <v>7.2139303482587067</v>
      </c>
      <c r="G48" s="50">
        <v>25</v>
      </c>
      <c r="H48" s="50">
        <v>45.398009950248756</v>
      </c>
      <c r="I48" s="50">
        <v>65.920398009950247</v>
      </c>
      <c r="J48" s="50">
        <v>88.308457711442784</v>
      </c>
      <c r="K48" s="49">
        <v>110</v>
      </c>
    </row>
    <row r="49" spans="4:12" x14ac:dyDescent="0.2">
      <c r="E49" s="50">
        <v>60.79059829059829</v>
      </c>
      <c r="F49" s="50">
        <v>10.626398210290827</v>
      </c>
      <c r="G49" s="50">
        <v>29.642058165548097</v>
      </c>
      <c r="H49" s="50">
        <v>48.65771812080537</v>
      </c>
      <c r="I49" s="50">
        <v>68.680089485458609</v>
      </c>
      <c r="J49" s="50">
        <v>89.038031319910516</v>
      </c>
      <c r="K49" s="49">
        <v>110</v>
      </c>
    </row>
    <row r="50" spans="4:12" x14ac:dyDescent="0.2">
      <c r="E50" s="50">
        <v>78.461538461538453</v>
      </c>
      <c r="F50" s="50">
        <v>9.4736842105263168</v>
      </c>
      <c r="G50" s="50">
        <v>28.157894736842106</v>
      </c>
      <c r="H50" s="50">
        <v>46.315789473684205</v>
      </c>
      <c r="I50" s="50">
        <v>67.89473684210526</v>
      </c>
      <c r="J50" s="50">
        <v>90.263157894736821</v>
      </c>
      <c r="K50" s="49">
        <v>110</v>
      </c>
    </row>
    <row r="51" spans="4:12" x14ac:dyDescent="0.2">
      <c r="E51" s="50">
        <v>93.290598290598282</v>
      </c>
      <c r="F51" s="50">
        <v>10.987261146496815</v>
      </c>
      <c r="G51" s="50">
        <v>30.414012738853501</v>
      </c>
      <c r="H51" s="50">
        <v>50.318471337579616</v>
      </c>
      <c r="I51" s="50">
        <v>72.611464968152859</v>
      </c>
      <c r="J51" s="50">
        <v>91.71974522292993</v>
      </c>
      <c r="K51" s="49">
        <v>110</v>
      </c>
    </row>
    <row r="54" spans="4:12" ht="15" x14ac:dyDescent="0.25">
      <c r="D54" s="4" t="s">
        <v>101</v>
      </c>
    </row>
    <row r="55" spans="4:12" ht="15" x14ac:dyDescent="0.25">
      <c r="D55" s="4"/>
    </row>
    <row r="56" spans="4:12" ht="15" x14ac:dyDescent="0.25">
      <c r="D56" s="4"/>
      <c r="E56" s="13" t="s">
        <v>99</v>
      </c>
      <c r="F56" s="13" t="s">
        <v>80</v>
      </c>
      <c r="G56" s="13" t="s">
        <v>72</v>
      </c>
      <c r="H56" s="13" t="s">
        <v>73</v>
      </c>
      <c r="I56" s="13" t="s">
        <v>81</v>
      </c>
      <c r="J56" s="13" t="s">
        <v>82</v>
      </c>
      <c r="K56" s="13" t="s">
        <v>83</v>
      </c>
      <c r="L56" s="13" t="s">
        <v>86</v>
      </c>
    </row>
    <row r="57" spans="4:12" ht="15" x14ac:dyDescent="0.25">
      <c r="D57" s="4"/>
      <c r="E57" s="13" t="s">
        <v>74</v>
      </c>
      <c r="F57" s="55">
        <f>M11/100</f>
        <v>0.16025641025641024</v>
      </c>
      <c r="G57" s="55">
        <f t="shared" ref="G57:K57" si="0">N11/100</f>
        <v>0.21600000000000003</v>
      </c>
      <c r="H57" s="55">
        <f t="shared" si="0"/>
        <v>0.20266666666666666</v>
      </c>
      <c r="I57" s="55">
        <f t="shared" si="0"/>
        <v>0.1653333333333333</v>
      </c>
      <c r="J57" s="55">
        <f t="shared" si="0"/>
        <v>0.23733333333333334</v>
      </c>
      <c r="K57" s="55">
        <f t="shared" si="0"/>
        <v>0.17866666666666667</v>
      </c>
      <c r="L57" s="28" t="str" cm="1">
        <f t="array" ref="L57:L62">TEXT(Percentages[Market Share],"0.00")&amp;"%" &amp;CHAR(10)&amp;"of the Market"</f>
        <v>16.03%
of the Market</v>
      </c>
    </row>
    <row r="58" spans="4:12" ht="15" x14ac:dyDescent="0.25">
      <c r="D58" s="4"/>
      <c r="E58" s="13" t="s">
        <v>75</v>
      </c>
      <c r="F58" s="55">
        <f t="shared" ref="F58:F62" si="1">M12/100</f>
        <v>0.18034188034188034</v>
      </c>
      <c r="G58" s="55">
        <f t="shared" ref="G58:G62" si="2">N12/100</f>
        <v>0.2132701421800948</v>
      </c>
      <c r="H58" s="55">
        <f t="shared" ref="H58:H62" si="3">O12/100</f>
        <v>0.17535545023696686</v>
      </c>
      <c r="I58" s="55">
        <f t="shared" ref="I58:I62" si="4">P12/100</f>
        <v>0.21800947867298578</v>
      </c>
      <c r="J58" s="55">
        <f t="shared" ref="J58:J62" si="5">Q12/100</f>
        <v>0.20142180094786732</v>
      </c>
      <c r="K58" s="55">
        <f t="shared" ref="K58:K62" si="6">R12/100</f>
        <v>0.19194312796208532</v>
      </c>
      <c r="L58" s="28" t="str">
        <v>18.03%
of the Market</v>
      </c>
    </row>
    <row r="59" spans="4:12" ht="15" x14ac:dyDescent="0.25">
      <c r="D59" s="4"/>
      <c r="E59" s="13" t="s">
        <v>76</v>
      </c>
      <c r="F59" s="55">
        <f t="shared" si="1"/>
        <v>0.1717948717948718</v>
      </c>
      <c r="G59" s="55">
        <f t="shared" si="2"/>
        <v>0.14427860696517414</v>
      </c>
      <c r="H59" s="55">
        <f t="shared" si="3"/>
        <v>0.21144278606965178</v>
      </c>
      <c r="I59" s="55">
        <f t="shared" si="4"/>
        <v>0.1965174129353234</v>
      </c>
      <c r="J59" s="55">
        <f t="shared" si="5"/>
        <v>0.21393034825870647</v>
      </c>
      <c r="K59" s="55">
        <f t="shared" si="6"/>
        <v>0.23383084577114427</v>
      </c>
      <c r="L59" s="28" t="str">
        <v>17.18%
of the Market</v>
      </c>
    </row>
    <row r="60" spans="4:12" ht="15" x14ac:dyDescent="0.25">
      <c r="D60" s="4"/>
      <c r="E60" s="13" t="s">
        <v>77</v>
      </c>
      <c r="F60" s="55">
        <f t="shared" si="1"/>
        <v>0.19102564102564101</v>
      </c>
      <c r="G60" s="55">
        <f t="shared" si="2"/>
        <v>0.21252796420581654</v>
      </c>
      <c r="H60" s="55">
        <f t="shared" si="3"/>
        <v>0.16778523489932887</v>
      </c>
      <c r="I60" s="55">
        <f t="shared" si="4"/>
        <v>0.21252796420581654</v>
      </c>
      <c r="J60" s="55">
        <f t="shared" si="5"/>
        <v>0.18791946308724833</v>
      </c>
      <c r="K60" s="55">
        <f t="shared" si="6"/>
        <v>0.21923937360178972</v>
      </c>
      <c r="L60" s="28" t="str">
        <v>19.10%
of the Market</v>
      </c>
    </row>
    <row r="61" spans="4:12" ht="15" x14ac:dyDescent="0.25">
      <c r="D61" s="4"/>
      <c r="E61" s="13" t="s">
        <v>78</v>
      </c>
      <c r="F61" s="55">
        <f t="shared" si="1"/>
        <v>0.16239316239316237</v>
      </c>
      <c r="G61" s="55">
        <f t="shared" si="2"/>
        <v>0.18947368421052635</v>
      </c>
      <c r="H61" s="55">
        <f t="shared" si="3"/>
        <v>0.18421052631578946</v>
      </c>
      <c r="I61" s="55">
        <f t="shared" si="4"/>
        <v>0.17894736842105263</v>
      </c>
      <c r="J61" s="55">
        <f t="shared" si="5"/>
        <v>0.25263157894736843</v>
      </c>
      <c r="K61" s="55">
        <f t="shared" si="6"/>
        <v>0.19473684210526315</v>
      </c>
      <c r="L61" s="28" t="str">
        <v>16.24%
of the Market</v>
      </c>
    </row>
    <row r="62" spans="4:12" ht="15" x14ac:dyDescent="0.25">
      <c r="D62" s="4"/>
      <c r="E62" s="13" t="s">
        <v>79</v>
      </c>
      <c r="F62" s="55">
        <f t="shared" si="1"/>
        <v>0.13418803418803418</v>
      </c>
      <c r="G62" s="55">
        <f t="shared" si="2"/>
        <v>0.21974522292993628</v>
      </c>
      <c r="H62" s="55">
        <f t="shared" si="3"/>
        <v>0.16878980891719744</v>
      </c>
      <c r="I62" s="55">
        <f t="shared" si="4"/>
        <v>0.22929936305732487</v>
      </c>
      <c r="J62" s="55">
        <f t="shared" si="5"/>
        <v>0.21656050955414013</v>
      </c>
      <c r="K62" s="55">
        <f t="shared" si="6"/>
        <v>0.16560509554140126</v>
      </c>
      <c r="L62" s="28" t="str">
        <v>13.42%
of the Market</v>
      </c>
    </row>
    <row r="65" spans="3:4" ht="16.5" x14ac:dyDescent="0.25">
      <c r="C65" s="3" t="s">
        <v>98</v>
      </c>
    </row>
    <row r="67" spans="3:4" ht="15" x14ac:dyDescent="0.25">
      <c r="D67" s="4" t="s">
        <v>105</v>
      </c>
    </row>
    <row r="115" spans="4:4" ht="15" x14ac:dyDescent="0.25">
      <c r="D115" s="4" t="s">
        <v>97</v>
      </c>
    </row>
  </sheetData>
  <mergeCells count="1">
    <mergeCell ref="A3:E3"/>
  </mergeCells>
  <phoneticPr fontId="8" type="noConversion"/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Error Checks</v>
      </c>
      <c r="I1" s="58"/>
      <c r="J1" s="58"/>
    </row>
    <row r="2" spans="1:11" ht="18" x14ac:dyDescent="0.25">
      <c r="A2" s="40" t="str">
        <f ca="1">Model_Name</f>
        <v>SP Marimekko Chart.xlsx</v>
      </c>
    </row>
    <row r="3" spans="1:11" x14ac:dyDescent="0.2">
      <c r="A3" s="58" t="s">
        <v>1</v>
      </c>
      <c r="B3" s="58"/>
      <c r="C3" s="58"/>
      <c r="D3" s="58"/>
      <c r="E3" s="58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1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4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F4 I17">
    <cfRule type="cellIs" dxfId="1" priority="3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4314D-1966-4083-AAD5-7A97351D2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04446-903C-4301-A39C-B57EDCB57BE1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8C3364B7-90CA-47A1-92A0-01B5E01DD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Marimekko Chart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Guanting Liu</cp:lastModifiedBy>
  <dcterms:created xsi:type="dcterms:W3CDTF">2012-10-20T20:39:47Z</dcterms:created>
  <dcterms:modified xsi:type="dcterms:W3CDTF">2023-09-11T04:12:26Z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