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 codeName="{320AAD7A-AEEB-3B57-35EE-6C7AAB037B0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Admin\Stefenie Long\Revised Files\"/>
    </mc:Choice>
  </mc:AlternateContent>
  <bookViews>
    <workbookView xWindow="0" yWindow="0" windowWidth="20490" windowHeight="7755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Repayment Example" sheetId="10" r:id="rId5"/>
    <sheet name="Timing" sheetId="6" r:id="rId6"/>
    <sheet name="Error Checks" sheetId="5" r:id="rId7"/>
    <sheet name="Change Log" sheetId="9" r:id="rId8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Example_Reporting_Month">Timing!$H$19</definedName>
    <definedName name="HL_1">Cover!$A$3</definedName>
    <definedName name="HL_3">'Style Guide'!$A$3</definedName>
    <definedName name="HL_4">'Model Parameters'!$A$3</definedName>
    <definedName name="HL_5">'Repayment Example'!$A$3</definedName>
    <definedName name="HL_6">Timing!$A$3</definedName>
    <definedName name="HL_7">'Error Checks'!$A$3</definedName>
    <definedName name="HL_8">'Change Log'!$A$3</definedName>
    <definedName name="HL_Model_Parameters">'Model Parameters'!$A$5</definedName>
    <definedName name="HL_Navigator">Navigator!$A$1</definedName>
    <definedName name="LU_Dynamic_Cum_Int">OFFSET('Repayment Example'!$M$32,,,'Repayment Example'!$I$20/12,)</definedName>
    <definedName name="LU_Dynamic_Cum_Princ">OFFSET('Repayment Example'!$N$32,,,'Repayment Example'!$I$20/12,)</definedName>
    <definedName name="LU_Dynamic_Year">OFFSET('Repayment Example'!$L$32,,,'Repayment Example'!$I$20/12,)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onths_Per_Year">Timing!$H$23</definedName>
    <definedName name="Overall_Error_Check">'Error Checks'!$I$17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71027"/>
</workbook>
</file>

<file path=xl/calcChain.xml><?xml version="1.0" encoding="utf-8"?>
<calcChain xmlns="http://schemas.openxmlformats.org/spreadsheetml/2006/main">
  <c r="L32" i="10" l="1"/>
  <c r="B25" i="10"/>
  <c r="I20" i="10"/>
  <c r="F32" i="10" s="1"/>
  <c r="I19" i="10"/>
  <c r="B6" i="10"/>
  <c r="I4" i="10"/>
  <c r="A1" i="10"/>
  <c r="N32" i="10" l="1"/>
  <c r="O32" i="10" s="1"/>
  <c r="I32" i="10"/>
  <c r="H32" i="10"/>
  <c r="F33" i="10"/>
  <c r="F34" i="10"/>
  <c r="L33" i="10"/>
  <c r="M32" i="10"/>
  <c r="G33" i="10"/>
  <c r="G32" i="10"/>
  <c r="I21" i="10"/>
  <c r="I22" i="10" s="1"/>
  <c r="G34" i="10"/>
  <c r="J32" i="10"/>
  <c r="B6" i="9"/>
  <c r="A1" i="9"/>
  <c r="C6" i="9" s="1"/>
  <c r="L34" i="10" l="1"/>
  <c r="N33" i="10"/>
  <c r="O33" i="10" s="1"/>
  <c r="M33" i="10"/>
  <c r="H34" i="10"/>
  <c r="I34" i="10"/>
  <c r="F35" i="10"/>
  <c r="I33" i="10"/>
  <c r="H33" i="10"/>
  <c r="J9" i="6"/>
  <c r="K9" i="6" s="1"/>
  <c r="L9" i="6" s="1"/>
  <c r="M9" i="6" s="1"/>
  <c r="H21" i="6"/>
  <c r="H15" i="6"/>
  <c r="I19" i="6" s="1"/>
  <c r="J34" i="10" l="1"/>
  <c r="J33" i="10"/>
  <c r="H35" i="10"/>
  <c r="I35" i="10"/>
  <c r="G35" i="10"/>
  <c r="F36" i="10"/>
  <c r="J35" i="10"/>
  <c r="N34" i="10"/>
  <c r="O34" i="10" s="1"/>
  <c r="M34" i="10"/>
  <c r="L35" i="10"/>
  <c r="N9" i="6"/>
  <c r="J6" i="6"/>
  <c r="J7" i="6" s="1"/>
  <c r="N35" i="10" l="1"/>
  <c r="O35" i="10" s="1"/>
  <c r="M35" i="10"/>
  <c r="L36" i="10"/>
  <c r="H36" i="10"/>
  <c r="I36" i="10"/>
  <c r="J36" i="10" s="1"/>
  <c r="G36" i="10"/>
  <c r="F37" i="10"/>
  <c r="J5" i="6"/>
  <c r="K6" i="6"/>
  <c r="K7" i="6" s="1"/>
  <c r="N36" i="10" l="1"/>
  <c r="O36" i="10" s="1"/>
  <c r="M36" i="10"/>
  <c r="L37" i="10"/>
  <c r="H37" i="10"/>
  <c r="I37" i="10"/>
  <c r="J37" i="10" s="1"/>
  <c r="G37" i="10"/>
  <c r="F38" i="10"/>
  <c r="K5" i="6"/>
  <c r="L6" i="6"/>
  <c r="L7" i="6" s="1"/>
  <c r="N37" i="10" l="1"/>
  <c r="O37" i="10" s="1"/>
  <c r="M37" i="10"/>
  <c r="L38" i="10"/>
  <c r="H38" i="10"/>
  <c r="I38" i="10"/>
  <c r="J38" i="10" s="1"/>
  <c r="G38" i="10"/>
  <c r="F39" i="10"/>
  <c r="L5" i="6"/>
  <c r="M6" i="6"/>
  <c r="M7" i="6" s="1"/>
  <c r="I39" i="10" l="1"/>
  <c r="H39" i="10"/>
  <c r="G39" i="10"/>
  <c r="J39" i="10"/>
  <c r="N38" i="10"/>
  <c r="O38" i="10" s="1"/>
  <c r="M38" i="10"/>
  <c r="L39" i="10"/>
  <c r="L40" i="10" s="1"/>
  <c r="F40" i="10"/>
  <c r="M5" i="6"/>
  <c r="N6" i="6"/>
  <c r="N7" i="6" s="1"/>
  <c r="N5" i="6" s="1"/>
  <c r="F41" i="10" l="1"/>
  <c r="F42" i="10" s="1"/>
  <c r="M40" i="10"/>
  <c r="N40" i="10"/>
  <c r="O40" i="10" s="1"/>
  <c r="I41" i="10"/>
  <c r="G41" i="10"/>
  <c r="I40" i="10"/>
  <c r="H40" i="10"/>
  <c r="G40" i="10"/>
  <c r="N39" i="10"/>
  <c r="O39" i="10" s="1"/>
  <c r="M39" i="10"/>
  <c r="L41" i="10"/>
  <c r="B11" i="6"/>
  <c r="A1" i="6"/>
  <c r="F43" i="10" l="1"/>
  <c r="F44" i="10"/>
  <c r="H42" i="10"/>
  <c r="I42" i="10"/>
  <c r="G42" i="10"/>
  <c r="J42" i="10"/>
  <c r="H41" i="10"/>
  <c r="J40" i="10"/>
  <c r="J41" i="10"/>
  <c r="I44" i="10"/>
  <c r="H44" i="10"/>
  <c r="G44" i="10"/>
  <c r="N41" i="10"/>
  <c r="O41" i="10" s="1"/>
  <c r="M41" i="10"/>
  <c r="F45" i="10"/>
  <c r="L42" i="10"/>
  <c r="A1" i="5"/>
  <c r="H43" i="10" l="1"/>
  <c r="I43" i="10"/>
  <c r="J43" i="10" s="1"/>
  <c r="G43" i="10"/>
  <c r="I45" i="10"/>
  <c r="H45" i="10"/>
  <c r="G45" i="10"/>
  <c r="J45" i="10"/>
  <c r="F46" i="10"/>
  <c r="M42" i="10"/>
  <c r="N42" i="10"/>
  <c r="O42" i="10" s="1"/>
  <c r="L43" i="10"/>
  <c r="I37" i="4"/>
  <c r="J44" i="10" l="1"/>
  <c r="M43" i="10"/>
  <c r="N43" i="10"/>
  <c r="O43" i="10" s="1"/>
  <c r="L44" i="10"/>
  <c r="F47" i="10"/>
  <c r="H46" i="10"/>
  <c r="I46" i="10"/>
  <c r="J46" i="10" s="1"/>
  <c r="G46" i="10"/>
  <c r="A1" i="2"/>
  <c r="E17" i="5"/>
  <c r="I17" i="5"/>
  <c r="F4" i="9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0" s="1"/>
  <c r="B6" i="2"/>
  <c r="B15" i="2" s="1"/>
  <c r="F48" i="10" l="1"/>
  <c r="H47" i="10"/>
  <c r="I47" i="10"/>
  <c r="J47" i="10"/>
  <c r="G47" i="10"/>
  <c r="N44" i="10"/>
  <c r="O44" i="10" s="1"/>
  <c r="M44" i="10"/>
  <c r="L45" i="10"/>
  <c r="F4" i="5"/>
  <c r="I4" i="2"/>
  <c r="A2" i="9"/>
  <c r="G4" i="3"/>
  <c r="F4" i="6"/>
  <c r="A2" i="6"/>
  <c r="I4" i="4"/>
  <c r="A2" i="2"/>
  <c r="A2" i="5"/>
  <c r="B56" i="4"/>
  <c r="A2" i="4"/>
  <c r="A2" i="3"/>
  <c r="C6" i="1"/>
  <c r="J8" i="6"/>
  <c r="K8" i="6"/>
  <c r="L8" i="6"/>
  <c r="M8" i="6"/>
  <c r="N8" i="6"/>
  <c r="L46" i="10" l="1"/>
  <c r="N45" i="10"/>
  <c r="O45" i="10" s="1"/>
  <c r="M45" i="10"/>
  <c r="F49" i="10"/>
  <c r="H48" i="10"/>
  <c r="I48" i="10"/>
  <c r="J48" i="10" s="1"/>
  <c r="G48" i="10"/>
  <c r="F50" i="10" l="1"/>
  <c r="I49" i="10"/>
  <c r="H49" i="10"/>
  <c r="G49" i="10"/>
  <c r="J49" i="10"/>
  <c r="L47" i="10"/>
  <c r="N46" i="10"/>
  <c r="O46" i="10" s="1"/>
  <c r="M46" i="10"/>
  <c r="L48" i="10" l="1"/>
  <c r="N47" i="10"/>
  <c r="O47" i="10" s="1"/>
  <c r="M47" i="10"/>
  <c r="F51" i="10"/>
  <c r="H50" i="10"/>
  <c r="G50" i="10"/>
  <c r="I50" i="10"/>
  <c r="J50" i="10" s="1"/>
  <c r="F52" i="10" l="1"/>
  <c r="I51" i="10"/>
  <c r="H51" i="10"/>
  <c r="G51" i="10"/>
  <c r="J51" i="10"/>
  <c r="L49" i="10"/>
  <c r="N48" i="10"/>
  <c r="O48" i="10" s="1"/>
  <c r="M48" i="10"/>
  <c r="L50" i="10" l="1"/>
  <c r="N49" i="10"/>
  <c r="O49" i="10" s="1"/>
  <c r="M49" i="10"/>
  <c r="F53" i="10"/>
  <c r="I52" i="10"/>
  <c r="H52" i="10"/>
  <c r="G52" i="10"/>
  <c r="J52" i="10"/>
  <c r="F54" i="10" l="1"/>
  <c r="I53" i="10"/>
  <c r="H53" i="10"/>
  <c r="G53" i="10"/>
  <c r="J53" i="10"/>
  <c r="L51" i="10"/>
  <c r="N50" i="10"/>
  <c r="O50" i="10" s="1"/>
  <c r="M50" i="10"/>
  <c r="L52" i="10" l="1"/>
  <c r="O51" i="10"/>
  <c r="N51" i="10"/>
  <c r="M51" i="10"/>
  <c r="F55" i="10"/>
  <c r="I54" i="10"/>
  <c r="J54" i="10" s="1"/>
  <c r="H54" i="10"/>
  <c r="G54" i="10"/>
  <c r="F56" i="10" l="1"/>
  <c r="I55" i="10"/>
  <c r="H55" i="10"/>
  <c r="J55" i="10"/>
  <c r="G55" i="10"/>
  <c r="L53" i="10"/>
  <c r="M52" i="10"/>
  <c r="O52" i="10"/>
  <c r="N52" i="10"/>
  <c r="L54" i="10" l="1"/>
  <c r="O53" i="10"/>
  <c r="N53" i="10"/>
  <c r="M53" i="10"/>
  <c r="F57" i="10"/>
  <c r="H56" i="10"/>
  <c r="I56" i="10"/>
  <c r="J56" i="10" s="1"/>
  <c r="G56" i="10"/>
  <c r="F58" i="10" l="1"/>
  <c r="I57" i="10"/>
  <c r="H57" i="10"/>
  <c r="G57" i="10"/>
  <c r="J57" i="10"/>
  <c r="L55" i="10"/>
  <c r="M54" i="10"/>
  <c r="O54" i="10"/>
  <c r="N54" i="10"/>
  <c r="L56" i="10" l="1"/>
  <c r="M55" i="10"/>
  <c r="O55" i="10"/>
  <c r="N55" i="10"/>
  <c r="F59" i="10"/>
  <c r="H58" i="10"/>
  <c r="G58" i="10"/>
  <c r="I58" i="10"/>
  <c r="J58" i="10" s="1"/>
  <c r="F60" i="10" l="1"/>
  <c r="H59" i="10"/>
  <c r="I59" i="10"/>
  <c r="J59" i="10" s="1"/>
  <c r="G59" i="10"/>
  <c r="L57" i="10"/>
  <c r="N56" i="10"/>
  <c r="M56" i="10"/>
  <c r="O56" i="10"/>
  <c r="L58" i="10" l="1"/>
  <c r="O57" i="10"/>
  <c r="N57" i="10"/>
  <c r="M57" i="10"/>
  <c r="F61" i="10"/>
  <c r="H60" i="10"/>
  <c r="I60" i="10"/>
  <c r="J60" i="10" s="1"/>
  <c r="G60" i="10"/>
  <c r="F62" i="10" l="1"/>
  <c r="I61" i="10"/>
  <c r="H61" i="10"/>
  <c r="J61" i="10"/>
  <c r="G61" i="10"/>
  <c r="L59" i="10"/>
  <c r="O58" i="10"/>
  <c r="N58" i="10"/>
  <c r="M58" i="10"/>
  <c r="L60" i="10" l="1"/>
  <c r="O59" i="10"/>
  <c r="N59" i="10"/>
  <c r="M59" i="10"/>
  <c r="F63" i="10"/>
  <c r="H62" i="10"/>
  <c r="I62" i="10"/>
  <c r="J62" i="10" s="1"/>
  <c r="G62" i="10"/>
  <c r="F64" i="10" l="1"/>
  <c r="I63" i="10"/>
  <c r="H63" i="10"/>
  <c r="J63" i="10"/>
  <c r="G63" i="10"/>
  <c r="L61" i="10"/>
  <c r="O60" i="10"/>
  <c r="N60" i="10"/>
  <c r="M60" i="10"/>
  <c r="L62" i="10" l="1"/>
  <c r="O61" i="10"/>
  <c r="N61" i="10"/>
  <c r="M61" i="10"/>
  <c r="F65" i="10"/>
  <c r="I64" i="10"/>
  <c r="H64" i="10"/>
  <c r="G64" i="10"/>
  <c r="J64" i="10"/>
  <c r="F66" i="10" l="1"/>
  <c r="I65" i="10"/>
  <c r="H65" i="10"/>
  <c r="G65" i="10"/>
  <c r="J65" i="10"/>
  <c r="L63" i="10"/>
  <c r="O62" i="10"/>
  <c r="N62" i="10"/>
  <c r="M62" i="10"/>
  <c r="L64" i="10" l="1"/>
  <c r="O63" i="10"/>
  <c r="N63" i="10"/>
  <c r="M63" i="10"/>
  <c r="F67" i="10"/>
  <c r="G66" i="10"/>
  <c r="I66" i="10"/>
  <c r="J66" i="10" s="1"/>
  <c r="H66" i="10"/>
  <c r="F68" i="10" l="1"/>
  <c r="I67" i="10"/>
  <c r="H67" i="10"/>
  <c r="G67" i="10"/>
  <c r="J67" i="10"/>
  <c r="L65" i="10"/>
  <c r="O64" i="10"/>
  <c r="M64" i="10"/>
  <c r="N64" i="10"/>
  <c r="L66" i="10" l="1"/>
  <c r="O65" i="10"/>
  <c r="N65" i="10"/>
  <c r="M65" i="10"/>
  <c r="F69" i="10"/>
  <c r="G68" i="10"/>
  <c r="I68" i="10"/>
  <c r="J68" i="10" s="1"/>
  <c r="H68" i="10"/>
  <c r="F70" i="10" l="1"/>
  <c r="I69" i="10"/>
  <c r="H69" i="10"/>
  <c r="G69" i="10"/>
  <c r="J69" i="10"/>
  <c r="L67" i="10"/>
  <c r="M66" i="10"/>
  <c r="N66" i="10"/>
  <c r="O66" i="10"/>
  <c r="L68" i="10" l="1"/>
  <c r="M67" i="10"/>
  <c r="O67" i="10"/>
  <c r="N67" i="10"/>
  <c r="F71" i="10"/>
  <c r="H70" i="10"/>
  <c r="I70" i="10"/>
  <c r="J70" i="10" s="1"/>
  <c r="G70" i="10"/>
  <c r="F72" i="10" l="1"/>
  <c r="H71" i="10"/>
  <c r="I71" i="10"/>
  <c r="J71" i="10" s="1"/>
  <c r="G71" i="10"/>
  <c r="L69" i="10"/>
  <c r="N68" i="10"/>
  <c r="M68" i="10"/>
  <c r="O68" i="10"/>
  <c r="L70" i="10" l="1"/>
  <c r="O69" i="10"/>
  <c r="N69" i="10"/>
  <c r="M69" i="10"/>
  <c r="F73" i="10"/>
  <c r="H72" i="10"/>
  <c r="I72" i="10"/>
  <c r="G72" i="10"/>
  <c r="J72" i="10"/>
  <c r="F74" i="10" l="1"/>
  <c r="H73" i="10"/>
  <c r="I73" i="10"/>
  <c r="J73" i="10" s="1"/>
  <c r="G73" i="10"/>
  <c r="L71" i="10"/>
  <c r="O70" i="10"/>
  <c r="N70" i="10"/>
  <c r="M70" i="10"/>
  <c r="L72" i="10" l="1"/>
  <c r="O71" i="10"/>
  <c r="N71" i="10"/>
  <c r="M71" i="10"/>
  <c r="F75" i="10"/>
  <c r="H74" i="10"/>
  <c r="I74" i="10"/>
  <c r="J74" i="10" s="1"/>
  <c r="G74" i="10"/>
  <c r="F76" i="10" l="1"/>
  <c r="I75" i="10"/>
  <c r="G75" i="10"/>
  <c r="H75" i="10"/>
  <c r="J75" i="10"/>
  <c r="L73" i="10"/>
  <c r="O72" i="10"/>
  <c r="N72" i="10"/>
  <c r="M72" i="10"/>
  <c r="L74" i="10" l="1"/>
  <c r="O73" i="10"/>
  <c r="N73" i="10"/>
  <c r="M73" i="10"/>
  <c r="F77" i="10"/>
  <c r="I76" i="10"/>
  <c r="G76" i="10"/>
  <c r="H76" i="10"/>
  <c r="J76" i="10"/>
  <c r="F78" i="10" l="1"/>
  <c r="I77" i="10"/>
  <c r="H77" i="10"/>
  <c r="J77" i="10"/>
  <c r="G77" i="10"/>
  <c r="L75" i="10"/>
  <c r="O74" i="10"/>
  <c r="N74" i="10"/>
  <c r="M74" i="10"/>
  <c r="L76" i="10" l="1"/>
  <c r="O75" i="10"/>
  <c r="N75" i="10"/>
  <c r="M75" i="10"/>
  <c r="F79" i="10"/>
  <c r="I78" i="10"/>
  <c r="J78" i="10" s="1"/>
  <c r="H78" i="10"/>
  <c r="G78" i="10"/>
  <c r="F80" i="10" l="1"/>
  <c r="I79" i="10"/>
  <c r="H79" i="10"/>
  <c r="G79" i="10"/>
  <c r="J79" i="10"/>
  <c r="L77" i="10"/>
  <c r="M76" i="10"/>
  <c r="O76" i="10"/>
  <c r="N76" i="10"/>
  <c r="L78" i="10" l="1"/>
  <c r="O77" i="10"/>
  <c r="N77" i="10"/>
  <c r="M77" i="10"/>
  <c r="F81" i="10"/>
  <c r="I80" i="10"/>
  <c r="H80" i="10"/>
  <c r="G80" i="10"/>
  <c r="J80" i="10"/>
  <c r="F82" i="10" l="1"/>
  <c r="I81" i="10"/>
  <c r="H81" i="10"/>
  <c r="J81" i="10"/>
  <c r="G81" i="10"/>
  <c r="L79" i="10"/>
  <c r="M78" i="10"/>
  <c r="O78" i="10"/>
  <c r="N78" i="10"/>
  <c r="L80" i="10" l="1"/>
  <c r="M79" i="10"/>
  <c r="O79" i="10"/>
  <c r="N79" i="10"/>
  <c r="F83" i="10"/>
  <c r="H82" i="10"/>
  <c r="I82" i="10"/>
  <c r="J82" i="10" s="1"/>
  <c r="G82" i="10"/>
  <c r="F84" i="10" l="1"/>
  <c r="H83" i="10"/>
  <c r="I83" i="10"/>
  <c r="J83" i="10" s="1"/>
  <c r="G83" i="10"/>
  <c r="L81" i="10"/>
  <c r="N80" i="10"/>
  <c r="M80" i="10"/>
  <c r="O80" i="10"/>
  <c r="O81" i="10" l="1"/>
  <c r="N81" i="10"/>
  <c r="M81" i="10"/>
  <c r="F85" i="10"/>
  <c r="H84" i="10"/>
  <c r="I84" i="10"/>
  <c r="J84" i="10"/>
  <c r="G84" i="10"/>
  <c r="F86" i="10" l="1"/>
  <c r="H85" i="10"/>
  <c r="I85" i="10"/>
  <c r="J85" i="10" s="1"/>
  <c r="G85" i="10"/>
  <c r="F87" i="10" l="1"/>
  <c r="H86" i="10"/>
  <c r="G86" i="10"/>
  <c r="I86" i="10"/>
  <c r="J86" i="10" s="1"/>
  <c r="F88" i="10" l="1"/>
  <c r="I87" i="10"/>
  <c r="H87" i="10"/>
  <c r="G87" i="10"/>
  <c r="J87" i="10"/>
  <c r="F89" i="10" l="1"/>
  <c r="I88" i="10"/>
  <c r="H88" i="10"/>
  <c r="G88" i="10"/>
  <c r="J88" i="10"/>
  <c r="F90" i="10" l="1"/>
  <c r="I89" i="10"/>
  <c r="H89" i="10"/>
  <c r="J89" i="10"/>
  <c r="G89" i="10"/>
  <c r="F91" i="10" l="1"/>
  <c r="I90" i="10"/>
  <c r="H90" i="10"/>
  <c r="G90" i="10"/>
  <c r="J90" i="10"/>
  <c r="F92" i="10" l="1"/>
  <c r="I91" i="10"/>
  <c r="H91" i="10"/>
  <c r="J91" i="10"/>
  <c r="G91" i="10"/>
  <c r="F93" i="10" l="1"/>
  <c r="H92" i="10"/>
  <c r="I92" i="10"/>
  <c r="J92" i="10" s="1"/>
  <c r="G92" i="10"/>
  <c r="F94" i="10" l="1"/>
  <c r="I93" i="10"/>
  <c r="G93" i="10"/>
  <c r="H93" i="10"/>
  <c r="J93" i="10"/>
  <c r="F95" i="10" l="1"/>
  <c r="H94" i="10"/>
  <c r="I94" i="10"/>
  <c r="J94" i="10" s="1"/>
  <c r="G94" i="10"/>
  <c r="F96" i="10" l="1"/>
  <c r="H95" i="10"/>
  <c r="I95" i="10"/>
  <c r="J95" i="10" s="1"/>
  <c r="G95" i="10"/>
  <c r="F97" i="10" l="1"/>
  <c r="H96" i="10"/>
  <c r="I96" i="10"/>
  <c r="J96" i="10" s="1"/>
  <c r="G96" i="10"/>
  <c r="F98" i="10" l="1"/>
  <c r="H97" i="10"/>
  <c r="I97" i="10"/>
  <c r="J97" i="10" s="1"/>
  <c r="G97" i="10"/>
  <c r="F99" i="10" l="1"/>
  <c r="H98" i="10"/>
  <c r="I98" i="10"/>
  <c r="J98" i="10" s="1"/>
  <c r="G98" i="10"/>
  <c r="F100" i="10" l="1"/>
  <c r="I99" i="10"/>
  <c r="H99" i="10"/>
  <c r="G99" i="10"/>
  <c r="J99" i="10"/>
  <c r="F101" i="10" l="1"/>
  <c r="I100" i="10"/>
  <c r="H100" i="10"/>
  <c r="J100" i="10"/>
  <c r="G100" i="10"/>
  <c r="F102" i="10" l="1"/>
  <c r="I101" i="10"/>
  <c r="H101" i="10"/>
  <c r="J101" i="10"/>
  <c r="G101" i="10"/>
  <c r="F103" i="10" l="1"/>
  <c r="I102" i="10"/>
  <c r="H102" i="10"/>
  <c r="G102" i="10"/>
  <c r="J102" i="10"/>
  <c r="F104" i="10" l="1"/>
  <c r="I103" i="10"/>
  <c r="H103" i="10"/>
  <c r="J103" i="10"/>
  <c r="G103" i="10"/>
  <c r="F105" i="10" l="1"/>
  <c r="I104" i="10"/>
  <c r="G104" i="10"/>
  <c r="H104" i="10"/>
  <c r="J104" i="10"/>
  <c r="F106" i="10" l="1"/>
  <c r="I105" i="10"/>
  <c r="H105" i="10"/>
  <c r="G105" i="10"/>
  <c r="J105" i="10"/>
  <c r="F107" i="10" l="1"/>
  <c r="H106" i="10"/>
  <c r="I106" i="10"/>
  <c r="J106" i="10" s="1"/>
  <c r="G106" i="10"/>
  <c r="F108" i="10" l="1"/>
  <c r="H107" i="10"/>
  <c r="I107" i="10"/>
  <c r="J107" i="10" s="1"/>
  <c r="G107" i="10"/>
  <c r="F109" i="10" l="1"/>
  <c r="H108" i="10"/>
  <c r="I108" i="10"/>
  <c r="J108" i="10" s="1"/>
  <c r="G108" i="10"/>
  <c r="F110" i="10" l="1"/>
  <c r="H109" i="10"/>
  <c r="I109" i="10"/>
  <c r="J109" i="10" s="1"/>
  <c r="G109" i="10"/>
  <c r="F111" i="10" l="1"/>
  <c r="H110" i="10"/>
  <c r="I110" i="10"/>
  <c r="J110" i="10" s="1"/>
  <c r="G110" i="10"/>
  <c r="F112" i="10" l="1"/>
  <c r="I111" i="10"/>
  <c r="H111" i="10"/>
  <c r="G111" i="10"/>
  <c r="J111" i="10"/>
  <c r="F113" i="10" l="1"/>
  <c r="G112" i="10"/>
  <c r="I112" i="10"/>
  <c r="H112" i="10"/>
  <c r="J112" i="10"/>
  <c r="F114" i="10" l="1"/>
  <c r="I113" i="10"/>
  <c r="H113" i="10"/>
  <c r="J113" i="10"/>
  <c r="G113" i="10"/>
  <c r="F115" i="10" l="1"/>
  <c r="I114" i="10"/>
  <c r="H114" i="10"/>
  <c r="J114" i="10"/>
  <c r="G114" i="10"/>
  <c r="F116" i="10" l="1"/>
  <c r="I115" i="10"/>
  <c r="H115" i="10"/>
  <c r="J115" i="10"/>
  <c r="G115" i="10"/>
  <c r="F117" i="10" l="1"/>
  <c r="H116" i="10"/>
  <c r="I116" i="10"/>
  <c r="J116" i="10" s="1"/>
  <c r="G116" i="10"/>
  <c r="F118" i="10" l="1"/>
  <c r="I117" i="10"/>
  <c r="H117" i="10"/>
  <c r="J117" i="10"/>
  <c r="G117" i="10"/>
  <c r="F119" i="10" l="1"/>
  <c r="H118" i="10"/>
  <c r="I118" i="10"/>
  <c r="J118" i="10" s="1"/>
  <c r="G118" i="10"/>
  <c r="F120" i="10" l="1"/>
  <c r="H119" i="10"/>
  <c r="I119" i="10"/>
  <c r="J119" i="10" s="1"/>
  <c r="G119" i="10"/>
  <c r="F121" i="10" l="1"/>
  <c r="H120" i="10"/>
  <c r="I120" i="10"/>
  <c r="G120" i="10"/>
  <c r="J120" i="10"/>
  <c r="F122" i="10" l="1"/>
  <c r="G121" i="10"/>
  <c r="H121" i="10"/>
  <c r="I121" i="10"/>
  <c r="J121" i="10" s="1"/>
  <c r="F123" i="10" l="1"/>
  <c r="G122" i="10"/>
  <c r="H122" i="10"/>
  <c r="I122" i="10"/>
  <c r="J122" i="10" s="1"/>
  <c r="F124" i="10" l="1"/>
  <c r="I123" i="10"/>
  <c r="H123" i="10"/>
  <c r="G123" i="10"/>
  <c r="J123" i="10"/>
  <c r="F125" i="10" l="1"/>
  <c r="I124" i="10"/>
  <c r="H124" i="10"/>
  <c r="J124" i="10"/>
  <c r="G124" i="10"/>
  <c r="F126" i="10" l="1"/>
  <c r="I125" i="10"/>
  <c r="H125" i="10"/>
  <c r="G125" i="10"/>
  <c r="J125" i="10"/>
  <c r="F127" i="10" l="1"/>
  <c r="I126" i="10"/>
  <c r="H126" i="10"/>
  <c r="G126" i="10"/>
  <c r="J126" i="10"/>
  <c r="F128" i="10" l="1"/>
  <c r="I127" i="10"/>
  <c r="H127" i="10"/>
  <c r="J127" i="10"/>
  <c r="G127" i="10"/>
  <c r="F129" i="10" l="1"/>
  <c r="I128" i="10"/>
  <c r="H128" i="10"/>
  <c r="J128" i="10"/>
  <c r="G128" i="10"/>
  <c r="F130" i="10" l="1"/>
  <c r="G129" i="10"/>
  <c r="I129" i="10"/>
  <c r="H129" i="10"/>
  <c r="J129" i="10"/>
  <c r="F131" i="10" l="1"/>
  <c r="H130" i="10"/>
  <c r="G130" i="10"/>
  <c r="I130" i="10"/>
  <c r="J130" i="10" s="1"/>
  <c r="F132" i="10" l="1"/>
  <c r="H131" i="10"/>
  <c r="I131" i="10"/>
  <c r="J131" i="10"/>
  <c r="G131" i="10"/>
  <c r="F133" i="10" l="1"/>
  <c r="H132" i="10"/>
  <c r="I132" i="10"/>
  <c r="J132" i="10"/>
  <c r="G132" i="10"/>
  <c r="F134" i="10" l="1"/>
  <c r="H133" i="10"/>
  <c r="I133" i="10"/>
  <c r="J133" i="10" s="1"/>
  <c r="G133" i="10"/>
  <c r="F135" i="10" l="1"/>
  <c r="H134" i="10"/>
  <c r="I134" i="10"/>
  <c r="J134" i="10"/>
  <c r="G134" i="10"/>
  <c r="F136" i="10" l="1"/>
  <c r="I135" i="10"/>
  <c r="H135" i="10"/>
  <c r="G135" i="10"/>
  <c r="J135" i="10"/>
  <c r="F137" i="10" l="1"/>
  <c r="I136" i="10"/>
  <c r="H136" i="10"/>
  <c r="J136" i="10"/>
  <c r="G136" i="10"/>
  <c r="F138" i="10" l="1"/>
  <c r="I137" i="10"/>
  <c r="H137" i="10"/>
  <c r="J137" i="10"/>
  <c r="G137" i="10"/>
  <c r="F139" i="10" l="1"/>
  <c r="I138" i="10"/>
  <c r="G138" i="10"/>
  <c r="H138" i="10"/>
  <c r="J138" i="10"/>
  <c r="F140" i="10" l="1"/>
  <c r="I139" i="10"/>
  <c r="H139" i="10"/>
  <c r="G139" i="10"/>
  <c r="J139" i="10"/>
  <c r="F141" i="10" l="1"/>
  <c r="H140" i="10"/>
  <c r="I140" i="10"/>
  <c r="G140" i="10"/>
  <c r="J140" i="10"/>
  <c r="F142" i="10" l="1"/>
  <c r="I141" i="10"/>
  <c r="H141" i="10"/>
  <c r="J141" i="10"/>
  <c r="G141" i="10"/>
  <c r="F143" i="10" l="1"/>
  <c r="H142" i="10"/>
  <c r="I142" i="10"/>
  <c r="G142" i="10"/>
  <c r="J142" i="10"/>
  <c r="F144" i="10" l="1"/>
  <c r="H143" i="10"/>
  <c r="I143" i="10"/>
  <c r="G143" i="10"/>
  <c r="J143" i="10"/>
  <c r="F145" i="10" l="1"/>
  <c r="H144" i="10"/>
  <c r="I144" i="10"/>
  <c r="J144" i="10"/>
  <c r="G144" i="10"/>
  <c r="F146" i="10" l="1"/>
  <c r="I145" i="10"/>
  <c r="H145" i="10"/>
  <c r="G145" i="10"/>
  <c r="J145" i="10"/>
  <c r="F147" i="10" l="1"/>
  <c r="H146" i="10"/>
  <c r="I146" i="10"/>
  <c r="G146" i="10"/>
  <c r="J146" i="10"/>
  <c r="F148" i="10" l="1"/>
  <c r="I147" i="10"/>
  <c r="H147" i="10"/>
  <c r="G147" i="10"/>
  <c r="J147" i="10"/>
  <c r="F149" i="10" l="1"/>
  <c r="I148" i="10"/>
  <c r="H148" i="10"/>
  <c r="G148" i="10"/>
  <c r="J148" i="10"/>
  <c r="F150" i="10" l="1"/>
  <c r="I149" i="10"/>
  <c r="H149" i="10"/>
  <c r="G149" i="10"/>
  <c r="J149" i="10"/>
  <c r="F151" i="10" l="1"/>
  <c r="I150" i="10"/>
  <c r="H150" i="10"/>
  <c r="G150" i="10"/>
  <c r="J150" i="10"/>
  <c r="F152" i="10" l="1"/>
  <c r="I151" i="10"/>
  <c r="H151" i="10"/>
  <c r="G151" i="10"/>
  <c r="J151" i="10"/>
  <c r="F153" i="10" l="1"/>
  <c r="I152" i="10"/>
  <c r="H152" i="10"/>
  <c r="G152" i="10"/>
  <c r="J152" i="10"/>
  <c r="F154" i="10" l="1"/>
  <c r="I153" i="10"/>
  <c r="H153" i="10"/>
  <c r="J153" i="10"/>
  <c r="G153" i="10"/>
  <c r="F155" i="10" l="1"/>
  <c r="H154" i="10"/>
  <c r="I154" i="10"/>
  <c r="J154" i="10"/>
  <c r="G154" i="10"/>
  <c r="F156" i="10" l="1"/>
  <c r="H155" i="10"/>
  <c r="I155" i="10"/>
  <c r="G155" i="10"/>
  <c r="J155" i="10"/>
  <c r="F157" i="10" l="1"/>
  <c r="H156" i="10"/>
  <c r="I156" i="10"/>
  <c r="G156" i="10"/>
  <c r="J156" i="10"/>
  <c r="F158" i="10" l="1"/>
  <c r="G157" i="10"/>
  <c r="H157" i="10"/>
  <c r="I157" i="10"/>
  <c r="J157" i="10"/>
  <c r="F159" i="10" l="1"/>
  <c r="H158" i="10"/>
  <c r="G158" i="10"/>
  <c r="I158" i="10"/>
  <c r="J158" i="10" s="1"/>
  <c r="F160" i="10" l="1"/>
  <c r="I159" i="10"/>
  <c r="H159" i="10"/>
  <c r="J159" i="10"/>
  <c r="G159" i="10"/>
  <c r="F161" i="10" l="1"/>
  <c r="I160" i="10"/>
  <c r="H160" i="10"/>
  <c r="G160" i="10"/>
  <c r="J160" i="10"/>
  <c r="F162" i="10" l="1"/>
  <c r="I161" i="10"/>
  <c r="H161" i="10"/>
  <c r="G161" i="10"/>
  <c r="J161" i="10"/>
  <c r="F163" i="10" l="1"/>
  <c r="I162" i="10"/>
  <c r="H162" i="10"/>
  <c r="G162" i="10"/>
  <c r="J162" i="10"/>
  <c r="F164" i="10" l="1"/>
  <c r="I163" i="10"/>
  <c r="H163" i="10"/>
  <c r="G163" i="10"/>
  <c r="J163" i="10"/>
  <c r="F165" i="10" l="1"/>
  <c r="I164" i="10"/>
  <c r="H164" i="10"/>
  <c r="G164" i="10"/>
  <c r="J164" i="10"/>
  <c r="F166" i="10" l="1"/>
  <c r="I165" i="10"/>
  <c r="H165" i="10"/>
  <c r="G165" i="10"/>
  <c r="J165" i="10"/>
  <c r="F167" i="10" l="1"/>
  <c r="H166" i="10"/>
  <c r="G166" i="10"/>
  <c r="I166" i="10"/>
  <c r="J166" i="10" s="1"/>
  <c r="F168" i="10" l="1"/>
  <c r="H167" i="10"/>
  <c r="I167" i="10"/>
  <c r="G167" i="10"/>
  <c r="J167" i="10"/>
  <c r="F169" i="10" l="1"/>
  <c r="H168" i="10"/>
  <c r="I168" i="10"/>
  <c r="J168" i="10"/>
  <c r="G168" i="10"/>
  <c r="F170" i="10" l="1"/>
  <c r="H169" i="10"/>
  <c r="I169" i="10"/>
  <c r="J169" i="10"/>
  <c r="G169" i="10"/>
  <c r="F171" i="10" l="1"/>
  <c r="H170" i="10"/>
  <c r="I170" i="10"/>
  <c r="G170" i="10"/>
  <c r="J170" i="10"/>
  <c r="F172" i="10" l="1"/>
  <c r="I171" i="10"/>
  <c r="H171" i="10"/>
  <c r="J171" i="10"/>
  <c r="G171" i="10"/>
  <c r="F173" i="10" l="1"/>
  <c r="I172" i="10"/>
  <c r="H172" i="10"/>
  <c r="J172" i="10"/>
  <c r="G172" i="10"/>
  <c r="F174" i="10" l="1"/>
  <c r="I173" i="10"/>
  <c r="H173" i="10"/>
  <c r="G173" i="10"/>
  <c r="J173" i="10"/>
  <c r="F175" i="10" l="1"/>
  <c r="G174" i="10"/>
  <c r="I174" i="10"/>
  <c r="H174" i="10"/>
  <c r="J174" i="10"/>
  <c r="F176" i="10" l="1"/>
  <c r="I175" i="10"/>
  <c r="H175" i="10"/>
  <c r="G175" i="10"/>
  <c r="J175" i="10"/>
  <c r="F177" i="10" l="1"/>
  <c r="G176" i="10"/>
  <c r="H176" i="10"/>
  <c r="I176" i="10"/>
  <c r="J176" i="10"/>
  <c r="F178" i="10" l="1"/>
  <c r="I177" i="10"/>
  <c r="H177" i="10"/>
  <c r="G177" i="10"/>
  <c r="J177" i="10"/>
  <c r="F179" i="10" l="1"/>
  <c r="H178" i="10"/>
  <c r="I178" i="10"/>
  <c r="G178" i="10"/>
  <c r="J178" i="10"/>
  <c r="F180" i="10" l="1"/>
  <c r="H179" i="10"/>
  <c r="I179" i="10"/>
  <c r="G179" i="10"/>
  <c r="J179" i="10"/>
  <c r="F181" i="10" l="1"/>
  <c r="H180" i="10"/>
  <c r="I180" i="10"/>
  <c r="G180" i="10"/>
  <c r="J180" i="10"/>
  <c r="F182" i="10" l="1"/>
  <c r="H181" i="10"/>
  <c r="I181" i="10"/>
  <c r="J181" i="10"/>
  <c r="G181" i="10"/>
  <c r="F183" i="10" l="1"/>
  <c r="H182" i="10"/>
  <c r="I182" i="10"/>
  <c r="J182" i="10"/>
  <c r="G182" i="10"/>
  <c r="F184" i="10" l="1"/>
  <c r="I183" i="10"/>
  <c r="G183" i="10"/>
  <c r="H183" i="10"/>
  <c r="J183" i="10"/>
  <c r="F185" i="10" l="1"/>
  <c r="I184" i="10"/>
  <c r="G184" i="10"/>
  <c r="H184" i="10"/>
  <c r="J184" i="10"/>
  <c r="F186" i="10" l="1"/>
  <c r="I185" i="10"/>
  <c r="H185" i="10"/>
  <c r="J185" i="10"/>
  <c r="G185" i="10"/>
  <c r="F187" i="10" l="1"/>
  <c r="I186" i="10"/>
  <c r="H186" i="10"/>
  <c r="G186" i="10"/>
  <c r="J186" i="10"/>
  <c r="F188" i="10" l="1"/>
  <c r="I187" i="10"/>
  <c r="H187" i="10"/>
  <c r="J187" i="10"/>
  <c r="G187" i="10"/>
  <c r="F189" i="10" l="1"/>
  <c r="H188" i="10"/>
  <c r="I188" i="10"/>
  <c r="J188" i="10"/>
  <c r="G188" i="10"/>
  <c r="F190" i="10" l="1"/>
  <c r="I189" i="10"/>
  <c r="H189" i="10"/>
  <c r="G189" i="10"/>
  <c r="J189" i="10"/>
  <c r="F191" i="10" l="1"/>
  <c r="H190" i="10"/>
  <c r="I190" i="10"/>
  <c r="G190" i="10"/>
  <c r="J190" i="10"/>
  <c r="F192" i="10" l="1"/>
  <c r="H191" i="10"/>
  <c r="I191" i="10"/>
  <c r="J191" i="10"/>
  <c r="G191" i="10"/>
  <c r="F193" i="10" l="1"/>
  <c r="H192" i="10"/>
  <c r="I192" i="10"/>
  <c r="J192" i="10"/>
  <c r="G192" i="10"/>
  <c r="F194" i="10" l="1"/>
  <c r="H193" i="10"/>
  <c r="G193" i="10"/>
  <c r="I193" i="10"/>
  <c r="J193" i="10"/>
  <c r="F195" i="10" l="1"/>
  <c r="H194" i="10"/>
  <c r="G194" i="10"/>
  <c r="I194" i="10"/>
  <c r="J194" i="10"/>
  <c r="F196" i="10" l="1"/>
  <c r="I195" i="10"/>
  <c r="H195" i="10"/>
  <c r="G195" i="10"/>
  <c r="J195" i="10"/>
  <c r="F197" i="10" l="1"/>
  <c r="I196" i="10"/>
  <c r="H196" i="10"/>
  <c r="G196" i="10"/>
  <c r="J196" i="10"/>
  <c r="F198" i="10" l="1"/>
  <c r="I197" i="10"/>
  <c r="H197" i="10"/>
  <c r="G197" i="10"/>
  <c r="J197" i="10"/>
  <c r="F199" i="10" l="1"/>
  <c r="I198" i="10"/>
  <c r="H198" i="10"/>
  <c r="J198" i="10"/>
  <c r="G198" i="10"/>
  <c r="F200" i="10" l="1"/>
  <c r="I199" i="10"/>
  <c r="H199" i="10"/>
  <c r="J199" i="10"/>
  <c r="G199" i="10"/>
  <c r="F201" i="10" l="1"/>
  <c r="I200" i="10"/>
  <c r="H200" i="10"/>
  <c r="J200" i="10"/>
  <c r="G200" i="10"/>
  <c r="F202" i="10" l="1"/>
  <c r="I201" i="10"/>
  <c r="G201" i="10"/>
  <c r="H201" i="10"/>
  <c r="J201" i="10"/>
  <c r="F203" i="10" l="1"/>
  <c r="H202" i="10"/>
  <c r="I202" i="10"/>
  <c r="G202" i="10"/>
  <c r="J202" i="10"/>
  <c r="F204" i="10" l="1"/>
  <c r="H203" i="10"/>
  <c r="I203" i="10"/>
  <c r="J203" i="10"/>
  <c r="G203" i="10"/>
  <c r="F205" i="10" l="1"/>
  <c r="H204" i="10"/>
  <c r="I204" i="10"/>
  <c r="J204" i="10"/>
  <c r="G204" i="10"/>
  <c r="F206" i="10" l="1"/>
  <c r="H205" i="10"/>
  <c r="I205" i="10"/>
  <c r="G205" i="10"/>
  <c r="J205" i="10"/>
  <c r="F207" i="10" l="1"/>
  <c r="H206" i="10"/>
  <c r="I206" i="10"/>
  <c r="J206" i="10"/>
  <c r="G206" i="10"/>
  <c r="F208" i="10" l="1"/>
  <c r="I207" i="10"/>
  <c r="H207" i="10"/>
  <c r="G207" i="10"/>
  <c r="J207" i="10"/>
  <c r="F209" i="10" l="1"/>
  <c r="I208" i="10"/>
  <c r="H208" i="10"/>
  <c r="G208" i="10"/>
  <c r="J208" i="10"/>
  <c r="F210" i="10" l="1"/>
  <c r="I209" i="10"/>
  <c r="H209" i="10"/>
  <c r="J209" i="10"/>
  <c r="G209" i="10"/>
  <c r="F211" i="10" l="1"/>
  <c r="I210" i="10"/>
  <c r="G210" i="10"/>
  <c r="H210" i="10"/>
  <c r="J210" i="10"/>
  <c r="F212" i="10" l="1"/>
  <c r="I211" i="10"/>
  <c r="G211" i="10"/>
  <c r="H211" i="10"/>
  <c r="J211" i="10"/>
  <c r="F213" i="10" l="1"/>
  <c r="I212" i="10"/>
  <c r="J212" i="10"/>
  <c r="G212" i="10"/>
  <c r="H212" i="10"/>
  <c r="F214" i="10" l="1"/>
  <c r="G213" i="10"/>
  <c r="I213" i="10"/>
  <c r="J213" i="10" s="1"/>
  <c r="H213" i="10"/>
  <c r="F215" i="10" l="1"/>
  <c r="H214" i="10"/>
  <c r="G214" i="10"/>
  <c r="I214" i="10"/>
  <c r="J214" i="10" s="1"/>
  <c r="F216" i="10" l="1"/>
  <c r="H215" i="10"/>
  <c r="G215" i="10"/>
  <c r="I215" i="10"/>
  <c r="J215" i="10" s="1"/>
  <c r="F217" i="10" l="1"/>
  <c r="H216" i="10"/>
  <c r="G216" i="10"/>
  <c r="I216" i="10"/>
  <c r="J216" i="10" s="1"/>
  <c r="F218" i="10" l="1"/>
  <c r="H217" i="10"/>
  <c r="G217" i="10"/>
  <c r="I217" i="10"/>
  <c r="J217" i="10" s="1"/>
  <c r="F219" i="10" l="1"/>
  <c r="H218" i="10"/>
  <c r="G218" i="10"/>
  <c r="I218" i="10"/>
  <c r="J218" i="10" s="1"/>
  <c r="F220" i="10" l="1"/>
  <c r="I219" i="10"/>
  <c r="H219" i="10"/>
  <c r="J219" i="10"/>
  <c r="G219" i="10"/>
  <c r="F221" i="10" l="1"/>
  <c r="I220" i="10"/>
  <c r="G220" i="10"/>
  <c r="H220" i="10"/>
  <c r="J220" i="10"/>
  <c r="F222" i="10" l="1"/>
  <c r="I221" i="10"/>
  <c r="H221" i="10"/>
  <c r="J221" i="10"/>
  <c r="G221" i="10"/>
  <c r="F223" i="10" l="1"/>
  <c r="I222" i="10"/>
  <c r="G222" i="10"/>
  <c r="H222" i="10"/>
  <c r="J222" i="10"/>
  <c r="F224" i="10" l="1"/>
  <c r="H223" i="10"/>
  <c r="I223" i="10"/>
  <c r="J223" i="10"/>
  <c r="G223" i="10"/>
  <c r="F225" i="10" l="1"/>
  <c r="H224" i="10"/>
  <c r="I224" i="10"/>
  <c r="J224" i="10"/>
  <c r="G224" i="10"/>
  <c r="F226" i="10" l="1"/>
  <c r="G225" i="10"/>
  <c r="I225" i="10"/>
  <c r="J225" i="10" s="1"/>
  <c r="H225" i="10"/>
  <c r="F227" i="10" l="1"/>
  <c r="H226" i="10"/>
  <c r="G226" i="10"/>
  <c r="I226" i="10"/>
  <c r="J226" i="10" s="1"/>
  <c r="F228" i="10" l="1"/>
  <c r="H227" i="10"/>
  <c r="G227" i="10"/>
  <c r="I227" i="10"/>
  <c r="J227" i="10" s="1"/>
  <c r="F229" i="10" l="1"/>
  <c r="H228" i="10"/>
  <c r="G228" i="10"/>
  <c r="J228" i="10"/>
  <c r="I228" i="10"/>
  <c r="F230" i="10" l="1"/>
  <c r="H229" i="10"/>
  <c r="G229" i="10"/>
  <c r="I229" i="10"/>
  <c r="J229" i="10" s="1"/>
  <c r="F231" i="10" l="1"/>
  <c r="H230" i="10"/>
  <c r="G230" i="10"/>
  <c r="I230" i="10"/>
  <c r="J230" i="10" s="1"/>
  <c r="H231" i="10" l="1"/>
  <c r="G231" i="10"/>
  <c r="I231" i="10"/>
  <c r="J231" i="10"/>
</calcChain>
</file>

<file path=xl/sharedStrings.xml><?xml version="1.0" encoding="utf-8"?>
<sst xmlns="http://schemas.openxmlformats.org/spreadsheetml/2006/main" count="165" uniqueCount="122">
  <si>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</si>
  <si>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</si>
  <si>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</si>
  <si>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</si>
  <si>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</si>
  <si>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</si>
  <si>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</si>
  <si>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</si>
  <si>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</si>
  <si>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</si>
  <si>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</si>
  <si>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</si>
  <si>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</si>
  <si>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</si>
  <si>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</si>
  <si>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</si>
  <si>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</si>
  <si>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</si>
  <si>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</si>
  <si>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</si>
  <si>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</si>
  <si>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</si>
  <si>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</si>
  <si>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</si>
  <si>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</si>
  <si>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</si>
  <si>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</si>
  <si>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</si>
  <si>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</si>
  <si>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</si>
  <si>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</si>
  <si>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</si>
  <si>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</si>
  <si>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</si>
  <si>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</si>
  <si>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</si>
  <si>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</si>
  <si>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</si>
  <si>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</si>
  <si>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</si>
  <si>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</si>
  <si>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</si>
  <si>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</si>
  <si>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</si>
  <si>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</si>
  <si>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</si>
  <si>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</si>
  <si>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</si>
  <si>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</si>
  <si>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</si>
  <si>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</si>
  <si>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</si>
  <si>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</si>
  <si>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</si>
  <si>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</si>
  <si>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</si>
  <si>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</si>
  <si>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</si>
  <si>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</si>
  <si>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</si>
  <si>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</si>
  <si>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</si>
  <si>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</si>
  <si>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</si>
  <si>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</si>
  <si>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</si>
  <si>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</si>
  <si>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</si>
  <si>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</si>
  <si>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</si>
  <si>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</si>
  <si>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</si>
  <si>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</si>
  <si>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</si>
  <si>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</si>
  <si>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</si>
  <si>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</si>
  <si>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</si>
  <si>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</si>
  <si>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</si>
  <si>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</si>
  <si>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</si>
  <si>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</si>
  <si>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</si>
  <si>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</si>
  <si>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</si>
  <si>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</si>
  <si>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</si>
  <si>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</si>
  <si>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</si>
  <si>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</si>
  <si>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</si>
  <si>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</si>
  <si>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</si>
  <si>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</si>
  <si>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</si>
  <si>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</si>
  <si>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</si>
  <si>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</si>
  <si>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SumProduct Pty Limited</t>
  </si>
  <si>
    <t>Amortisation Schedule</t>
  </si>
  <si>
    <t>Data</t>
  </si>
  <si>
    <t>Loan Amount</t>
  </si>
  <si>
    <t>Annual Interest Rate</t>
  </si>
  <si>
    <t>Term of Loan in Years</t>
  </si>
  <si>
    <t>Analysis</t>
  </si>
  <si>
    <t>Monthly Payment</t>
  </si>
  <si>
    <t>No. of Payments</t>
  </si>
  <si>
    <t>Total Payment</t>
  </si>
  <si>
    <t>Total Interest</t>
  </si>
  <si>
    <t>Calculation Tables</t>
  </si>
  <si>
    <t>Results</t>
  </si>
  <si>
    <t>Month</t>
  </si>
  <si>
    <t>Payment</t>
  </si>
  <si>
    <t>Interest</t>
  </si>
  <si>
    <t>Principal</t>
  </si>
  <si>
    <t>Balance</t>
  </si>
  <si>
    <t>Year</t>
  </si>
  <si>
    <t>Cumulative Interest</t>
  </si>
  <si>
    <t>Cumulative Principal</t>
  </si>
  <si>
    <t>Repayment Example</t>
  </si>
  <si>
    <r>
      <t xml:space="preserve">Simple </t>
    </r>
    <r>
      <rPr>
        <b/>
        <sz val="10"/>
        <color theme="8" tint="-0.499984740745262"/>
        <rFont val="Calibri"/>
        <family val="2"/>
      </rPr>
      <t>CUMIPMT</t>
    </r>
    <r>
      <rPr>
        <sz val="10"/>
        <color theme="8" tint="-0.499984740745262"/>
        <rFont val="Calibri"/>
        <family val="2"/>
        <scheme val="minor"/>
      </rPr>
      <t xml:space="preserve"> example to demonstrate how cumulative interest on a loan is calculated.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</si>
</sst>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3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[$-C09]dd\-mmm\-yy;@"/>
    <numFmt numFmtId="170" formatCode=";;;"/>
    <numFmt numFmtId="171" formatCode="_(#,##0_);[Red]\(#,##0\);_(\-_);"/>
    <numFmt numFmtId="172" formatCode="_(&quot;$&quot;#,##0.0_);\(&quot;$&quot;#,##0.0\);_(&quot;-&quot;_)"/>
    <numFmt numFmtId="173" formatCode="_(#,##0.0_);\(#,##0.0\);_(&quot;-&quot;_)"/>
    <numFmt numFmtId="174" formatCode="&quot;Row &quot;###0"/>
    <numFmt numFmtId="175" formatCode="#,##0."/>
    <numFmt numFmtId="176" formatCode="_(#,##0_);\(#,##0\);_(\-_)"/>
    <numFmt numFmtId="177" formatCode="_(#,##0.00_);\(#,##0.00\);_(\-_._0_0_)"/>
    <numFmt numFmtId="178" formatCode="&quot;$&quot;* _(#,##0.00_);&quot;$&quot;* \(#,##0.00\);&quot;$&quot;* _(\-_._0_0_)"/>
    <numFmt numFmtId="179" formatCode="&quot;$&quot;* _(#,##0_);&quot;$&quot;* \(#,##0\);&quot;$&quot;* _(\-_)"/>
    <numFmt numFmtId="180" formatCode="[$-C09]dd\ mmm\ yy;@"/>
    <numFmt numFmtId="181" formatCode="mmm\ yy"/>
    <numFmt numFmtId="182" formatCode="[$-C09]d\ mmm\ yy;@"/>
    <numFmt numFmtId="184" formatCode="_-&quot;$&quot;* #,##0_-;\-&quot;$&quot;* #,##0_-;_-&quot;$&quot;* &quot;-&quot;??_-;_-@_-"/>
    <numFmt numFmtId="185" formatCode="_-[$$-409]* #,##0.00_ ;_-[$$-409]* \-#,##0.00\ ;_-[$$-409]* &quot;-&quot;??_ ;_-@_ "/>
  </numFmts>
  <fonts count="3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theme="8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2" fontId="23" fillId="0" borderId="0" applyFill="0" applyBorder="0" applyProtection="0">
      <alignment horizontal="center"/>
    </xf>
    <xf numFmtId="181" fontId="24" fillId="0" borderId="0" applyFill="0" applyBorder="0" applyProtection="0">
      <alignment horizontal="center"/>
    </xf>
    <xf numFmtId="170" fontId="1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71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71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2" fontId="8" fillId="0" borderId="0" applyFill="0" applyBorder="0">
      <alignment horizontal="right" vertical="center"/>
    </xf>
    <xf numFmtId="173" fontId="8" fillId="0" borderId="0" applyFill="0" applyBorder="0">
      <alignment horizontal="right" vertical="center"/>
    </xf>
    <xf numFmtId="174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5" fontId="16" fillId="3" borderId="1"/>
  </cellStyleXfs>
  <cellXfs count="87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6" fillId="0" borderId="3" xfId="13" applyAlignment="1">
      <alignment horizontal="center"/>
    </xf>
    <xf numFmtId="168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4" xfId="14">
      <protection locked="0"/>
    </xf>
    <xf numFmtId="0" fontId="12" fillId="0" borderId="0" xfId="0" applyFont="1" applyBorder="1"/>
    <xf numFmtId="0" fontId="26" fillId="0" borderId="3" xfId="13" applyAlignment="1"/>
    <xf numFmtId="170" fontId="1" fillId="5" borderId="4" xfId="18"/>
    <xf numFmtId="166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4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41" fontId="0" fillId="0" borderId="0" xfId="2" applyFont="1"/>
    <xf numFmtId="171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182" fontId="23" fillId="0" borderId="0" xfId="16">
      <alignment horizontal="center"/>
    </xf>
    <xf numFmtId="181" fontId="24" fillId="0" borderId="0" xfId="17">
      <alignment horizontal="center"/>
    </xf>
    <xf numFmtId="0" fontId="3" fillId="0" borderId="0" xfId="15"/>
    <xf numFmtId="166" fontId="16" fillId="3" borderId="1" xfId="10" applyNumberFormat="1" applyProtection="1">
      <protection locked="0"/>
    </xf>
    <xf numFmtId="167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5" fontId="16" fillId="3" borderId="1" xfId="41"/>
    <xf numFmtId="41" fontId="25" fillId="4" borderId="4" xfId="14" applyNumberFormat="1">
      <protection locked="0"/>
    </xf>
    <xf numFmtId="176" fontId="0" fillId="0" borderId="0" xfId="2" applyNumberFormat="1" applyFont="1"/>
    <xf numFmtId="177" fontId="0" fillId="0" borderId="0" xfId="1" applyNumberFormat="1" applyFont="1"/>
    <xf numFmtId="178" fontId="0" fillId="0" borderId="0" xfId="3" applyNumberFormat="1" applyFont="1"/>
    <xf numFmtId="179" fontId="0" fillId="0" borderId="0" xfId="4" applyNumberFormat="1" applyFont="1"/>
    <xf numFmtId="180" fontId="23" fillId="0" borderId="0" xfId="16" applyNumberFormat="1" applyBorder="1">
      <alignment horizontal="center"/>
    </xf>
    <xf numFmtId="181" fontId="24" fillId="0" borderId="0" xfId="17" applyNumberFormat="1" applyBorder="1">
      <alignment horizontal="center"/>
    </xf>
    <xf numFmtId="169" fontId="0" fillId="0" borderId="0" xfId="0" applyNumberFormat="1"/>
    <xf numFmtId="180" fontId="26" fillId="0" borderId="3" xfId="13" applyNumberFormat="1">
      <alignment horizontal="center"/>
    </xf>
    <xf numFmtId="41" fontId="26" fillId="0" borderId="3" xfId="2" applyFont="1" applyBorder="1" applyAlignment="1"/>
    <xf numFmtId="0" fontId="27" fillId="0" borderId="0" xfId="8">
      <alignment horizontal="left"/>
      <protection locked="0"/>
    </xf>
    <xf numFmtId="0" fontId="27" fillId="0" borderId="0" xfId="8">
      <alignment horizontal="left"/>
      <protection locked="0"/>
    </xf>
    <xf numFmtId="0" fontId="13" fillId="11" borderId="0" xfId="33">
      <alignment horizontal="center"/>
    </xf>
    <xf numFmtId="0" fontId="0" fillId="0" borderId="0" xfId="0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0" fillId="0" borderId="0" xfId="0" applyBorder="1"/>
    <xf numFmtId="0" fontId="13" fillId="11" borderId="0" xfId="33">
      <alignment horizontal="center"/>
    </xf>
    <xf numFmtId="0" fontId="13" fillId="11" borderId="0" xfId="33" applyBorder="1">
      <alignment horizontal="center"/>
    </xf>
    <xf numFmtId="0" fontId="25" fillId="4" borderId="4" xfId="14" applyAlignment="1">
      <alignment horizontal="left"/>
      <protection locked="0"/>
    </xf>
    <xf numFmtId="0" fontId="26" fillId="0" borderId="3" xfId="13" applyAlignment="1">
      <alignment horizontal="left"/>
    </xf>
    <xf numFmtId="9" fontId="25" fillId="4" borderId="4" xfId="5" applyFont="1" applyFill="1" applyBorder="1" applyProtection="1">
      <protection locked="0"/>
    </xf>
    <xf numFmtId="171" fontId="25" fillId="4" borderId="4" xfId="26" applyFont="1" applyFill="1" applyBorder="1" applyProtection="1">
      <protection locked="0"/>
    </xf>
    <xf numFmtId="184" fontId="25" fillId="4" borderId="4" xfId="3" applyNumberFormat="1" applyFont="1" applyFill="1" applyBorder="1" applyProtection="1">
      <protection locked="0"/>
    </xf>
    <xf numFmtId="185" fontId="0" fillId="0" borderId="0" xfId="0" applyNumberFormat="1"/>
    <xf numFmtId="165" fontId="0" fillId="8" borderId="5" xfId="3" applyFont="1" applyFill="1" applyBorder="1"/>
    <xf numFmtId="165" fontId="26" fillId="0" borderId="3" xfId="13" applyNumberFormat="1" applyAlignment="1"/>
    <xf numFmtId="0" fontId="13" fillId="11" borderId="0" xfId="33" applyAlignment="1">
      <alignment horizontal="center" wrapText="1"/>
    </xf>
    <xf numFmtId="0" fontId="0" fillId="0" borderId="0" xfId="0" applyAlignment="1">
      <alignment horizontal="center"/>
    </xf>
    <xf numFmtId="0" fontId="26" fillId="7" borderId="2" xfId="27" applyAlignment="1">
      <alignment horizontal="center"/>
    </xf>
    <xf numFmtId="0" fontId="13" fillId="11" borderId="0" xfId="33" applyAlignment="1">
      <alignment horizontal="center"/>
    </xf>
    <xf numFmtId="0" fontId="11" fillId="0" borderId="0" xfId="6" applyFont="1" applyAlignment="1">
      <alignment horizontal="left" vertical="center" wrapText="1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4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[$-C09]dd\-mmm\-yy;@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'Repayment Example'!$C$25</c:f>
          <c:strCache>
            <c:ptCount val="1"/>
            <c:pt idx="0">
              <c:v>Amortisation Schedule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95747059395352"/>
          <c:y val="0.2186199967191601"/>
          <c:w val="0.79609191212209596"/>
          <c:h val="0.62457390091863518"/>
        </c:manualLayout>
      </c:layout>
      <c:lineChart>
        <c:grouping val="standard"/>
        <c:varyColors val="0"/>
        <c:ser>
          <c:idx val="0"/>
          <c:order val="0"/>
          <c:tx>
            <c:v>Cumulative Interest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[0]!LU_Dynamic_Year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[0]!LU_Dynamic_Cum_Int</c:f>
              <c:numCache>
                <c:formatCode>_-[$$-409]* #,##0.00_ ;_-[$$-409]* \-#,##0.00\ ;_-[$$-409]* "-"??_ ;_-@_ </c:formatCode>
                <c:ptCount val="12"/>
                <c:pt idx="0">
                  <c:v>19532.317742105311</c:v>
                </c:pt>
                <c:pt idx="1">
                  <c:v>37990.517306662805</c:v>
                </c:pt>
                <c:pt idx="2">
                  <c:v>55285.44741468304</c:v>
                </c:pt>
                <c:pt idx="3">
                  <c:v>71320.557274989187</c:v>
                </c:pt>
                <c:pt idx="4">
                  <c:v>85991.282428354825</c:v>
                </c:pt>
                <c:pt idx="5">
                  <c:v>99184.379617008235</c:v>
                </c:pt>
                <c:pt idx="6">
                  <c:v>110777.20644863328</c:v>
                </c:pt>
                <c:pt idx="7">
                  <c:v>120636.94127283792</c:v>
                </c:pt>
                <c:pt idx="8">
                  <c:v>128619.73830775428</c:v>
                </c:pt>
                <c:pt idx="9">
                  <c:v>134569.81264256296</c:v>
                </c:pt>
                <c:pt idx="10">
                  <c:v>138318.44929567864</c:v>
                </c:pt>
                <c:pt idx="11">
                  <c:v>139682.93002525336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18-4E60-A286-64C4E289A0D2}"/>
            </c:ext>
          </c:extLst>
        </c:ser>
        <c:ser>
          <c:idx val="1"/>
          <c:order val="1"/>
          <c:tx>
            <c:v>Cumulative Principal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[0]!LU_Dynamic_Year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[0]!LU_Dynamic_Cum_Princ</c:f>
              <c:numCache>
                <c:formatCode>_-[$$-409]* #,##0.00_ ;_-[$$-409]* \-#,##0.00\ ;_-[$$-409]* "-"??_ ;_-@_ </c:formatCode>
                <c:ptCount val="12"/>
                <c:pt idx="0">
                  <c:v>12941.259759999133</c:v>
                </c:pt>
                <c:pt idx="1">
                  <c:v>26956.637697546084</c:v>
                </c:pt>
                <c:pt idx="2">
                  <c:v>42135.285091630292</c:v>
                </c:pt>
                <c:pt idx="3">
                  <c:v>58573.752733428599</c:v>
                </c:pt>
                <c:pt idx="4">
                  <c:v>76376.605082167414</c:v>
                </c:pt>
                <c:pt idx="5">
                  <c:v>95657.085395618429</c:v>
                </c:pt>
                <c:pt idx="6">
                  <c:v>116537.83606609784</c:v>
                </c:pt>
                <c:pt idx="7">
                  <c:v>139151.67874399765</c:v>
                </c:pt>
                <c:pt idx="8">
                  <c:v>163642.45921118575</c:v>
                </c:pt>
                <c:pt idx="9">
                  <c:v>190165.96237848152</c:v>
                </c:pt>
                <c:pt idx="10">
                  <c:v>218890.90322747029</c:v>
                </c:pt>
                <c:pt idx="11">
                  <c:v>249999.99999999997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18-4E60-A286-64C4E289A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32991"/>
        <c:axId val="193491119"/>
      </c:lineChart>
      <c:catAx>
        <c:axId val="191132991"/>
        <c:scaling>
          <c:orientation val="minMax"/>
        </c:scaling>
        <c:delete val="0"/>
        <c:axPos val="b"/>
        <c:title>
          <c:tx>
            <c:strRef>
              <c:f>'Repayment Example'!$L$31</c:f>
              <c:strCache>
                <c:ptCount val="1"/>
                <c:pt idx="0">
                  <c:v>Year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91119"/>
        <c:crosses val="autoZero"/>
        <c:auto val="1"/>
        <c:lblAlgn val="ctr"/>
        <c:lblOffset val="100"/>
        <c:noMultiLvlLbl val="0"/>
      </c:catAx>
      <c:valAx>
        <c:axId val="19349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Amount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\$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32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chemeClr val="accent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0</xdr:rowOff>
    </xdr:from>
    <xdr:to>
      <xdr:col>17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FFDD37-DB0A-48D2-B72C-6D1EAA9E9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1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64"/>
    </row>
    <row r="3" spans="1:19" x14ac:dyDescent="0.2">
      <c r="A3" s="65" t="s">
        <v>1</v>
      </c>
    </row>
    <row r="5" spans="1:19" ht="20.25" x14ac:dyDescent="0.3">
      <c r="C5" s="51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52" t="str">
        <f ca="1">Model_Name</f>
        <v>SP CUMPRINC Example.xlsm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6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25.5" customHeight="1" x14ac:dyDescent="0.2">
      <c r="C17" s="86" t="s">
        <v>121</v>
      </c>
      <c r="D17" s="86"/>
      <c r="E17" s="86"/>
      <c r="F17" s="86"/>
      <c r="G17" s="86"/>
      <c r="H17" s="86"/>
      <c r="I17" s="86"/>
      <c r="J17" s="86"/>
    </row>
    <row r="18" spans="3:10" ht="12.75" x14ac:dyDescent="0.2">
      <c r="C18" s="68"/>
      <c r="D18" s="68"/>
      <c r="E18" s="68"/>
      <c r="F18" s="68"/>
      <c r="G18" s="68"/>
      <c r="H18" s="68"/>
      <c r="I18" s="68"/>
      <c r="J18" s="68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69" t="s">
        <v>22</v>
      </c>
      <c r="H21" s="69"/>
      <c r="I21" s="69"/>
      <c r="J21" s="8"/>
    </row>
    <row r="22" spans="3:10" ht="12.75" x14ac:dyDescent="0.2">
      <c r="C22" s="11" t="s">
        <v>23</v>
      </c>
      <c r="D22" s="10"/>
      <c r="E22" s="8"/>
      <c r="F22" s="8"/>
      <c r="G22" s="69" t="s">
        <v>24</v>
      </c>
      <c r="H22" s="69"/>
      <c r="I22" s="69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51" t="s">
        <v>1</v>
      </c>
      <c r="F1" s="13"/>
      <c r="G1" s="13"/>
    </row>
    <row r="2" spans="1:24" ht="18" x14ac:dyDescent="0.25">
      <c r="A2" s="52" t="str">
        <f ca="1">Model_Name</f>
        <v>SP CUMPRINC Example.xlsm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53">
        <v>1</v>
      </c>
      <c r="C7" s="53" t="s">
        <v>25</v>
      </c>
      <c r="D7" s="53"/>
      <c r="E7" s="53"/>
      <c r="F7" s="53"/>
      <c r="G7" s="53"/>
      <c r="H7" s="53"/>
      <c r="I7" s="53"/>
      <c r="J7" s="53"/>
      <c r="K7" s="53"/>
      <c r="L7" s="5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65" t="s">
        <v>26</v>
      </c>
    </row>
    <row r="10" spans="1:24" x14ac:dyDescent="0.2">
      <c r="F10" s="65" t="s">
        <v>27</v>
      </c>
    </row>
    <row r="11" spans="1:24" x14ac:dyDescent="0.2">
      <c r="F11" s="65" t="s">
        <v>0</v>
      </c>
    </row>
    <row r="12" spans="1:24" x14ac:dyDescent="0.2">
      <c r="F12" s="65" t="s">
        <v>120</v>
      </c>
    </row>
    <row r="13" spans="1:24" x14ac:dyDescent="0.2">
      <c r="F13" s="65" t="s">
        <v>71</v>
      </c>
    </row>
    <row r="14" spans="1:24" x14ac:dyDescent="0.2">
      <c r="F14" s="65" t="s">
        <v>66</v>
      </c>
    </row>
    <row r="15" spans="1:24" x14ac:dyDescent="0.2">
      <c r="F15" s="65" t="s">
        <v>83</v>
      </c>
    </row>
  </sheetData>
  <conditionalFormatting sqref="G4">
    <cfRule type="cellIs" dxfId="10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473FB72E-605C-4CC2-B4F7-D2A38A685C3F}"/>
    <hyperlink ref="F10" location="HL_3" display="Style Guide" xr:uid="{4939072C-A54F-4E22-B77B-165ADE7B5899}"/>
    <hyperlink ref="F11" location="HL_4" display="Model Parameters" xr:uid="{F8E02AD9-702B-4B51-9D92-3FFFC77D3EFF}"/>
    <hyperlink ref="F12" location="HL_5" display="Repayment Example" xr:uid="{753D07B4-1AF2-40E0-8651-A1ECF03041C0}"/>
    <hyperlink ref="F13" location="HL_6" display="Timing" xr:uid="{DE7F6B70-9873-44D6-A6C2-88048E4EC6BA}"/>
    <hyperlink ref="F14" location="HL_7" display="Error Checks" xr:uid="{107A8187-D1A8-431E-A6BA-1159AD544B92}"/>
    <hyperlink ref="F15" location="HL_8" display="Change Log" xr:uid="{7B835B13-0212-43C9-A0FB-DE219DF53930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52" t="str">
        <f ca="1">Model_Name</f>
        <v>SP CUMPRINC Example.xlsm</v>
      </c>
    </row>
    <row r="3" spans="1:13" x14ac:dyDescent="0.2">
      <c r="A3" s="69" t="s">
        <v>1</v>
      </c>
      <c r="B3" s="69"/>
      <c r="C3" s="69"/>
      <c r="D3" s="69"/>
      <c r="E3" s="69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64"/>
    </row>
    <row r="6" spans="1:13" ht="16.5" thickBot="1" x14ac:dyDescent="0.3">
      <c r="B6" s="53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72" t="s">
        <v>29</v>
      </c>
      <c r="D8" s="72"/>
      <c r="E8" s="72"/>
      <c r="F8" s="72"/>
      <c r="G8" s="72"/>
      <c r="H8" s="14"/>
      <c r="I8" s="14" t="s">
        <v>30</v>
      </c>
      <c r="J8" s="14"/>
      <c r="K8" s="14" t="s">
        <v>31</v>
      </c>
    </row>
    <row r="9" spans="1:13" outlineLevel="1" x14ac:dyDescent="0.2">
      <c r="C9" s="71"/>
      <c r="D9" s="71"/>
      <c r="E9" s="71"/>
      <c r="F9" s="71"/>
      <c r="G9" s="71"/>
      <c r="H9" s="49"/>
      <c r="I9" s="49"/>
      <c r="J9" s="17"/>
      <c r="K9" s="20"/>
    </row>
    <row r="10" spans="1:13" ht="20.25" outlineLevel="1" x14ac:dyDescent="0.3">
      <c r="C10" s="71" t="s">
        <v>32</v>
      </c>
      <c r="D10" s="71"/>
      <c r="E10" s="71"/>
      <c r="F10" s="71"/>
      <c r="G10" s="71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71" t="s">
        <v>5</v>
      </c>
      <c r="D11" s="71"/>
      <c r="E11" s="71"/>
      <c r="F11" s="71"/>
      <c r="G11" s="71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71"/>
      <c r="D12" s="71"/>
      <c r="E12" s="71"/>
      <c r="F12" s="71"/>
      <c r="G12" s="71"/>
      <c r="H12" s="15"/>
      <c r="I12" s="15"/>
      <c r="J12" s="17"/>
      <c r="K12" s="20"/>
    </row>
    <row r="13" spans="1:13" ht="16.5" outlineLevel="1" thickBot="1" x14ac:dyDescent="0.3">
      <c r="C13" s="71" t="s">
        <v>33</v>
      </c>
      <c r="D13" s="71"/>
      <c r="E13" s="71"/>
      <c r="F13" s="71"/>
      <c r="G13" s="71"/>
      <c r="H13" s="15"/>
      <c r="I13" s="48" t="str">
        <f>C13</f>
        <v>Header 1</v>
      </c>
      <c r="J13" s="17"/>
      <c r="K13" s="18" t="s">
        <v>33</v>
      </c>
    </row>
    <row r="14" spans="1:13" ht="17.25" outlineLevel="1" thickTop="1" x14ac:dyDescent="0.25">
      <c r="C14" s="71" t="s">
        <v>34</v>
      </c>
      <c r="D14" s="71"/>
      <c r="E14" s="71"/>
      <c r="F14" s="71"/>
      <c r="G14" s="71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71" t="s">
        <v>35</v>
      </c>
      <c r="D15" s="71"/>
      <c r="E15" s="71"/>
      <c r="F15" s="71"/>
      <c r="G15" s="71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71" t="s">
        <v>36</v>
      </c>
      <c r="D16" s="71"/>
      <c r="E16" s="71"/>
      <c r="F16" s="71"/>
      <c r="G16" s="71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71"/>
      <c r="D17" s="71"/>
      <c r="E17" s="71"/>
      <c r="F17" s="71"/>
      <c r="G17" s="71"/>
      <c r="H17" s="15"/>
      <c r="I17" s="15"/>
      <c r="J17" s="17"/>
      <c r="K17" s="20"/>
    </row>
    <row r="18" spans="2:14" ht="15" outlineLevel="1" x14ac:dyDescent="0.25">
      <c r="C18" s="71" t="s">
        <v>37</v>
      </c>
      <c r="D18" s="71"/>
      <c r="E18" s="71"/>
      <c r="F18" s="71"/>
      <c r="G18" s="71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71"/>
      <c r="D19" s="71"/>
      <c r="E19" s="71"/>
      <c r="F19" s="71"/>
      <c r="G19" s="71"/>
      <c r="H19" s="15"/>
      <c r="I19" s="15"/>
      <c r="J19" s="17"/>
      <c r="K19" s="20"/>
      <c r="N19" s="23"/>
    </row>
    <row r="20" spans="2:14" ht="15" outlineLevel="1" x14ac:dyDescent="0.25">
      <c r="C20" s="71" t="s">
        <v>38</v>
      </c>
      <c r="D20" s="71"/>
      <c r="E20" s="71"/>
      <c r="F20" s="71"/>
      <c r="G20" s="71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53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73" t="s">
        <v>29</v>
      </c>
      <c r="D25" s="73"/>
      <c r="E25" s="73"/>
      <c r="F25" s="73"/>
      <c r="G25" s="73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71"/>
      <c r="D26" s="71"/>
      <c r="E26" s="71"/>
      <c r="F26" s="71"/>
      <c r="G26" s="71"/>
      <c r="H26" s="49"/>
      <c r="I26" s="49"/>
      <c r="J26" s="17"/>
      <c r="K26" s="18"/>
    </row>
    <row r="27" spans="2:14" ht="15" outlineLevel="1" x14ac:dyDescent="0.25">
      <c r="C27" s="71" t="s">
        <v>40</v>
      </c>
      <c r="D27" s="71"/>
      <c r="E27" s="71"/>
      <c r="F27" s="71"/>
      <c r="G27" s="71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71"/>
      <c r="D28" s="71"/>
      <c r="E28" s="71"/>
      <c r="F28" s="71"/>
      <c r="G28" s="71"/>
      <c r="H28" s="15"/>
      <c r="I28" s="15"/>
      <c r="J28" s="15"/>
      <c r="K28" s="26"/>
    </row>
    <row r="29" spans="2:14" ht="15" outlineLevel="1" x14ac:dyDescent="0.25">
      <c r="C29" s="71" t="s">
        <v>41</v>
      </c>
      <c r="D29" s="71"/>
      <c r="E29" s="71"/>
      <c r="F29" s="71"/>
      <c r="G29" s="71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71"/>
      <c r="D30" s="71"/>
      <c r="E30" s="71"/>
      <c r="F30" s="71"/>
      <c r="G30" s="71"/>
      <c r="H30" s="15"/>
      <c r="I30" s="15"/>
      <c r="J30" s="15"/>
      <c r="K30" s="26"/>
    </row>
    <row r="31" spans="2:14" ht="15" outlineLevel="1" x14ac:dyDescent="0.25">
      <c r="C31" s="70" t="s">
        <v>42</v>
      </c>
      <c r="D31" s="70"/>
      <c r="E31" s="70"/>
      <c r="F31" s="70"/>
      <c r="G31" s="70"/>
      <c r="I31" s="28"/>
      <c r="K31" s="26" t="str">
        <f>C31</f>
        <v>Empty</v>
      </c>
    </row>
    <row r="32" spans="2:14" ht="15" outlineLevel="1" x14ac:dyDescent="0.25">
      <c r="C32" s="70"/>
      <c r="D32" s="70"/>
      <c r="E32" s="70"/>
      <c r="F32" s="70"/>
      <c r="G32" s="70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70" t="s">
        <v>44</v>
      </c>
      <c r="D35" s="70"/>
      <c r="E35" s="70"/>
      <c r="F35" s="70"/>
      <c r="G35" s="70"/>
      <c r="I35" s="12" t="s">
        <v>44</v>
      </c>
      <c r="K35" s="26" t="str">
        <f>C35</f>
        <v>Hyperlink</v>
      </c>
    </row>
    <row r="36" spans="3:11" ht="15" outlineLevel="1" x14ac:dyDescent="0.25">
      <c r="C36" s="70"/>
      <c r="D36" s="70"/>
      <c r="E36" s="70"/>
      <c r="F36" s="70"/>
      <c r="G36" s="70"/>
      <c r="K36" s="26"/>
    </row>
    <row r="37" spans="3:11" ht="15" outlineLevel="1" x14ac:dyDescent="0.25">
      <c r="C37" s="70" t="s">
        <v>45</v>
      </c>
      <c r="D37" s="70"/>
      <c r="E37" s="70"/>
      <c r="F37" s="70"/>
      <c r="G37" s="70"/>
      <c r="I37" s="30" t="str">
        <f>'Error Checks'!E12</f>
        <v>Example</v>
      </c>
      <c r="K37" s="26" t="str">
        <f>C37</f>
        <v>Internal Reference</v>
      </c>
    </row>
    <row r="38" spans="3:11" ht="15" outlineLevel="1" x14ac:dyDescent="0.25">
      <c r="C38" s="70"/>
      <c r="D38" s="70"/>
      <c r="E38" s="70"/>
      <c r="F38" s="70"/>
      <c r="G38" s="70"/>
      <c r="K38" s="26"/>
    </row>
    <row r="39" spans="3:11" ht="15" outlineLevel="1" x14ac:dyDescent="0.25">
      <c r="C39" s="70" t="s">
        <v>46</v>
      </c>
      <c r="D39" s="70"/>
      <c r="E39" s="70"/>
      <c r="F39" s="70"/>
      <c r="G39" s="70"/>
      <c r="I39" s="31">
        <v>77</v>
      </c>
      <c r="K39" s="26" t="s">
        <v>47</v>
      </c>
    </row>
    <row r="40" spans="3:11" ht="15" outlineLevel="1" x14ac:dyDescent="0.25">
      <c r="C40" s="70"/>
      <c r="D40" s="70"/>
      <c r="E40" s="70"/>
      <c r="F40" s="70"/>
      <c r="G40" s="70"/>
      <c r="K40" s="26"/>
    </row>
    <row r="41" spans="3:11" ht="15" outlineLevel="1" x14ac:dyDescent="0.25">
      <c r="C41" s="70" t="s">
        <v>48</v>
      </c>
      <c r="D41" s="70"/>
      <c r="E41" s="70"/>
      <c r="F41" s="70"/>
      <c r="G41" s="70"/>
      <c r="I41" s="32">
        <f>I39</f>
        <v>77</v>
      </c>
      <c r="K41" s="26" t="str">
        <f>C41</f>
        <v>Line Total</v>
      </c>
    </row>
    <row r="42" spans="3:11" ht="15" outlineLevel="1" x14ac:dyDescent="0.25">
      <c r="C42" s="70"/>
      <c r="D42" s="70"/>
      <c r="E42" s="70"/>
      <c r="F42" s="70"/>
      <c r="G42" s="70"/>
      <c r="K42" s="26"/>
    </row>
    <row r="43" spans="3:11" ht="15" outlineLevel="1" x14ac:dyDescent="0.25">
      <c r="C43" s="70" t="s">
        <v>49</v>
      </c>
      <c r="D43" s="70"/>
      <c r="E43" s="70"/>
      <c r="F43" s="70"/>
      <c r="G43" s="70"/>
      <c r="I43" s="33">
        <v>365</v>
      </c>
      <c r="K43" s="26" t="str">
        <f>C43</f>
        <v>Parameter</v>
      </c>
    </row>
    <row r="44" spans="3:11" ht="15" outlineLevel="1" x14ac:dyDescent="0.25">
      <c r="C44" s="70"/>
      <c r="D44" s="70"/>
      <c r="E44" s="70"/>
      <c r="F44" s="70"/>
      <c r="G44" s="70"/>
      <c r="K44" s="26"/>
    </row>
    <row r="45" spans="3:11" ht="15" outlineLevel="1" x14ac:dyDescent="0.25">
      <c r="C45" s="70" t="s">
        <v>50</v>
      </c>
      <c r="D45" s="70"/>
      <c r="E45" s="70"/>
      <c r="F45" s="70"/>
      <c r="G45" s="70"/>
      <c r="I45" s="34" t="s">
        <v>51</v>
      </c>
      <c r="K45" s="26" t="str">
        <f>C45</f>
        <v>Range Name Description</v>
      </c>
    </row>
    <row r="46" spans="3:11" ht="15" outlineLevel="1" x14ac:dyDescent="0.25">
      <c r="C46" s="70"/>
      <c r="D46" s="70"/>
      <c r="E46" s="70"/>
      <c r="F46" s="70"/>
      <c r="G46" s="70"/>
      <c r="K46" s="26"/>
    </row>
    <row r="47" spans="3:11" ht="15" outlineLevel="1" x14ac:dyDescent="0.25">
      <c r="C47" s="70" t="s">
        <v>52</v>
      </c>
      <c r="D47" s="70"/>
      <c r="E47" s="70"/>
      <c r="F47" s="70"/>
      <c r="G47" s="70"/>
      <c r="I47" s="35">
        <f>ROW(C47)</f>
        <v>47</v>
      </c>
      <c r="K47" s="26" t="s">
        <v>53</v>
      </c>
    </row>
    <row r="48" spans="3:11" ht="15" outlineLevel="1" x14ac:dyDescent="0.25">
      <c r="C48" s="70"/>
      <c r="D48" s="70"/>
      <c r="E48" s="70"/>
      <c r="F48" s="70"/>
      <c r="G48" s="70"/>
      <c r="K48" s="26"/>
    </row>
    <row r="49" spans="2:13" ht="15" outlineLevel="1" x14ac:dyDescent="0.25">
      <c r="C49" s="70" t="s">
        <v>54</v>
      </c>
      <c r="D49" s="70"/>
      <c r="E49" s="70"/>
      <c r="F49" s="70"/>
      <c r="G49" s="70"/>
      <c r="I49" s="36">
        <f>I41</f>
        <v>77</v>
      </c>
      <c r="K49" s="26" t="str">
        <f>C49</f>
        <v>Row Summary</v>
      </c>
    </row>
    <row r="50" spans="2:13" ht="15" outlineLevel="1" x14ac:dyDescent="0.25">
      <c r="C50" s="70"/>
      <c r="D50" s="70"/>
      <c r="E50" s="70"/>
      <c r="F50" s="70"/>
      <c r="G50" s="70"/>
      <c r="K50" s="26"/>
    </row>
    <row r="51" spans="2:13" ht="15" outlineLevel="1" x14ac:dyDescent="0.25">
      <c r="C51" s="70" t="s">
        <v>55</v>
      </c>
      <c r="D51" s="70"/>
      <c r="E51" s="70"/>
      <c r="F51" s="70"/>
      <c r="G51" s="70"/>
      <c r="I51" s="37" t="s">
        <v>70</v>
      </c>
      <c r="K51" s="26" t="str">
        <f>C51</f>
        <v>Units</v>
      </c>
    </row>
    <row r="52" spans="2:13" ht="15" outlineLevel="1" x14ac:dyDescent="0.25">
      <c r="C52" s="70"/>
      <c r="D52" s="70"/>
      <c r="E52" s="70"/>
      <c r="F52" s="70"/>
      <c r="G52" s="70"/>
      <c r="K52" s="26"/>
    </row>
    <row r="53" spans="2:13" ht="15" outlineLevel="1" x14ac:dyDescent="0.25">
      <c r="C53" s="70" t="s">
        <v>56</v>
      </c>
      <c r="D53" s="70"/>
      <c r="E53" s="70"/>
      <c r="F53" s="70"/>
      <c r="G53" s="70"/>
      <c r="I53" s="38"/>
      <c r="K53" s="26" t="str">
        <f>C53</f>
        <v>WIP</v>
      </c>
    </row>
    <row r="54" spans="2:13" ht="15" outlineLevel="1" x14ac:dyDescent="0.25">
      <c r="C54" s="70"/>
      <c r="D54" s="70"/>
      <c r="E54" s="70"/>
      <c r="F54" s="70"/>
      <c r="G54" s="70"/>
      <c r="K54" s="26"/>
    </row>
    <row r="55" spans="2:13" outlineLevel="1" x14ac:dyDescent="0.2">
      <c r="C55" s="70"/>
      <c r="D55" s="70"/>
      <c r="E55" s="70"/>
      <c r="F55" s="70"/>
      <c r="G55" s="70"/>
    </row>
    <row r="56" spans="2:13" ht="16.5" thickBot="1" x14ac:dyDescent="0.3">
      <c r="B56" s="53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72" t="s">
        <v>29</v>
      </c>
      <c r="D58" s="72"/>
      <c r="E58" s="72"/>
      <c r="F58" s="72"/>
      <c r="G58" s="72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70" t="s">
        <v>58</v>
      </c>
      <c r="D60" s="70"/>
      <c r="E60" s="70"/>
      <c r="F60" s="70"/>
      <c r="G60" s="70"/>
      <c r="I60" s="56">
        <v>123456.789</v>
      </c>
      <c r="K60" s="26" t="str">
        <f t="shared" ref="K60:K66" si="0">C60</f>
        <v>Comma</v>
      </c>
    </row>
    <row r="61" spans="2:13" ht="15" outlineLevel="1" x14ac:dyDescent="0.25">
      <c r="C61" s="70"/>
      <c r="D61" s="70"/>
      <c r="E61" s="70"/>
      <c r="F61" s="70"/>
      <c r="G61" s="70"/>
      <c r="K61" s="26"/>
    </row>
    <row r="62" spans="2:13" ht="15" outlineLevel="1" x14ac:dyDescent="0.25">
      <c r="C62" s="70" t="s">
        <v>59</v>
      </c>
      <c r="D62" s="70"/>
      <c r="E62" s="70"/>
      <c r="F62" s="70"/>
      <c r="G62" s="70"/>
      <c r="I62" s="55">
        <v>-123456.789</v>
      </c>
      <c r="K62" s="26" t="str">
        <f t="shared" si="0"/>
        <v>Comma [0]</v>
      </c>
    </row>
    <row r="63" spans="2:13" ht="15" outlineLevel="1" x14ac:dyDescent="0.25">
      <c r="C63" s="70"/>
      <c r="D63" s="70"/>
      <c r="E63" s="70"/>
      <c r="F63" s="70"/>
      <c r="G63" s="70"/>
      <c r="K63" s="26"/>
    </row>
    <row r="64" spans="2:13" ht="15" outlineLevel="1" x14ac:dyDescent="0.25">
      <c r="C64" s="70" t="s">
        <v>60</v>
      </c>
      <c r="D64" s="70"/>
      <c r="E64" s="70"/>
      <c r="F64" s="70"/>
      <c r="G64" s="70"/>
      <c r="I64" s="57">
        <v>123456.789</v>
      </c>
      <c r="K64" s="26" t="str">
        <f t="shared" si="0"/>
        <v>Currency</v>
      </c>
    </row>
    <row r="65" spans="3:11" ht="15" outlineLevel="1" x14ac:dyDescent="0.25">
      <c r="C65" s="70"/>
      <c r="D65" s="70"/>
      <c r="E65" s="70"/>
      <c r="F65" s="70"/>
      <c r="G65" s="70"/>
      <c r="K65" s="26"/>
    </row>
    <row r="66" spans="3:11" ht="15" outlineLevel="1" x14ac:dyDescent="0.25">
      <c r="C66" s="70" t="s">
        <v>61</v>
      </c>
      <c r="D66" s="70"/>
      <c r="E66" s="70"/>
      <c r="F66" s="70"/>
      <c r="G66" s="70"/>
      <c r="I66" s="58">
        <v>123456.789</v>
      </c>
      <c r="K66" s="26" t="str">
        <f t="shared" si="0"/>
        <v>Currency [0]</v>
      </c>
    </row>
    <row r="67" spans="3:11" ht="15" outlineLevel="1" x14ac:dyDescent="0.25">
      <c r="C67" s="70"/>
      <c r="D67" s="70"/>
      <c r="E67" s="70"/>
      <c r="F67" s="70"/>
      <c r="G67" s="70"/>
      <c r="K67" s="26"/>
    </row>
    <row r="68" spans="3:11" ht="15" outlineLevel="1" x14ac:dyDescent="0.25">
      <c r="C68" s="71" t="s">
        <v>62</v>
      </c>
      <c r="D68" s="71"/>
      <c r="E68" s="71"/>
      <c r="F68" s="71"/>
      <c r="G68" s="71"/>
      <c r="H68" s="15"/>
      <c r="I68" s="59">
        <f ca="1">TODAY()</f>
        <v>43140</v>
      </c>
      <c r="J68" s="15"/>
      <c r="K68" s="26" t="str">
        <f>C68</f>
        <v>Date</v>
      </c>
    </row>
    <row r="69" spans="3:11" ht="15" outlineLevel="1" x14ac:dyDescent="0.25">
      <c r="C69" s="71"/>
      <c r="D69" s="71"/>
      <c r="E69" s="71"/>
      <c r="F69" s="71"/>
      <c r="G69" s="71"/>
      <c r="H69" s="15"/>
      <c r="I69" s="15"/>
      <c r="J69" s="15"/>
      <c r="K69" s="26"/>
    </row>
    <row r="70" spans="3:11" ht="15" outlineLevel="1" x14ac:dyDescent="0.25">
      <c r="C70" s="71" t="s">
        <v>63</v>
      </c>
      <c r="D70" s="71"/>
      <c r="E70" s="71"/>
      <c r="F70" s="71"/>
      <c r="G70" s="71"/>
      <c r="H70" s="15"/>
      <c r="I70" s="60">
        <f ca="1">TODAY()</f>
        <v>43140</v>
      </c>
      <c r="J70" s="15"/>
      <c r="K70" s="26" t="str">
        <f>C70</f>
        <v>Date Heading</v>
      </c>
    </row>
    <row r="71" spans="3:11" ht="15" outlineLevel="1" x14ac:dyDescent="0.25">
      <c r="C71" s="70"/>
      <c r="D71" s="70"/>
      <c r="E71" s="70"/>
      <c r="F71" s="70"/>
      <c r="G71" s="70"/>
      <c r="K71" s="26"/>
    </row>
    <row r="72" spans="3:11" ht="15" outlineLevel="1" x14ac:dyDescent="0.25">
      <c r="C72" s="70" t="s">
        <v>64</v>
      </c>
      <c r="D72" s="70"/>
      <c r="E72" s="70"/>
      <c r="F72" s="70"/>
      <c r="G72" s="70"/>
      <c r="I72" s="40">
        <v>-123456.789</v>
      </c>
      <c r="K72" s="26" t="str">
        <f>C72</f>
        <v>Numbers 0</v>
      </c>
    </row>
    <row r="73" spans="3:11" ht="15" outlineLevel="1" x14ac:dyDescent="0.25">
      <c r="C73" s="70"/>
      <c r="D73" s="70"/>
      <c r="E73" s="70"/>
      <c r="F73" s="70"/>
      <c r="G73" s="70"/>
      <c r="K73" s="26"/>
    </row>
    <row r="74" spans="3:11" ht="15" outlineLevel="1" x14ac:dyDescent="0.25">
      <c r="C74" s="70" t="s">
        <v>65</v>
      </c>
      <c r="D74" s="70"/>
      <c r="E74" s="70"/>
      <c r="F74" s="70"/>
      <c r="G74" s="70"/>
      <c r="I74" s="41">
        <v>0.5</v>
      </c>
      <c r="K74" s="26" t="str">
        <f>C74</f>
        <v>Percent</v>
      </c>
    </row>
    <row r="75" spans="3:11" outlineLevel="1" x14ac:dyDescent="0.2">
      <c r="C75" s="70"/>
      <c r="D75" s="70"/>
      <c r="E75" s="70"/>
      <c r="F75" s="70"/>
      <c r="G75" s="70"/>
    </row>
    <row r="76" spans="3:11" outlineLevel="1" x14ac:dyDescent="0.2">
      <c r="C76" s="70"/>
      <c r="D76" s="70"/>
      <c r="E76" s="70"/>
      <c r="F76" s="70"/>
      <c r="G76" s="70"/>
    </row>
    <row r="77" spans="3:11" x14ac:dyDescent="0.2">
      <c r="C77" s="70"/>
      <c r="D77" s="70"/>
      <c r="E77" s="70"/>
      <c r="F77" s="70"/>
      <c r="G77" s="70"/>
    </row>
    <row r="78" spans="3:11" x14ac:dyDescent="0.2">
      <c r="C78" s="70"/>
      <c r="D78" s="70"/>
      <c r="E78" s="70"/>
      <c r="F78" s="70"/>
      <c r="G78" s="70"/>
    </row>
    <row r="79" spans="3:11" x14ac:dyDescent="0.2">
      <c r="C79" s="70"/>
      <c r="D79" s="70"/>
      <c r="E79" s="70"/>
      <c r="F79" s="70"/>
      <c r="G79" s="70"/>
    </row>
    <row r="80" spans="3:11" x14ac:dyDescent="0.2">
      <c r="C80" s="70"/>
      <c r="D80" s="70"/>
      <c r="E80" s="70"/>
      <c r="F80" s="70"/>
      <c r="G80" s="70"/>
    </row>
    <row r="81" spans="3:7" x14ac:dyDescent="0.2">
      <c r="C81" s="70"/>
      <c r="D81" s="70"/>
      <c r="E81" s="70"/>
      <c r="F81" s="70"/>
      <c r="G81" s="70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Model Parameters</v>
      </c>
      <c r="J1" s="69"/>
      <c r="K1" s="69"/>
    </row>
    <row r="2" spans="1:18" ht="18" x14ac:dyDescent="0.25">
      <c r="A2" s="52" t="str">
        <f ca="1">Model_Name</f>
        <v>SP CUMPRINC Example.xlsm</v>
      </c>
    </row>
    <row r="3" spans="1:18" x14ac:dyDescent="0.2">
      <c r="A3" s="69" t="s">
        <v>1</v>
      </c>
      <c r="B3" s="69"/>
      <c r="C3" s="69"/>
      <c r="D3" s="69"/>
      <c r="E3" s="69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53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75" t="str">
        <f ca="1">IF(ISERROR(OR(FIND("[",CELL("filename",A1)),FIND("]",CELL("filename",A1)))),"",MID(CELL("filename",A1),FIND("[",CELL("filename",A1))+1,FIND("]",CELL("filename",A1))-FIND("[",CELL("filename",A1))-1))</f>
        <v>SP CUMPRINC Example.xlsm</v>
      </c>
      <c r="H11" s="75"/>
      <c r="I11" s="75"/>
      <c r="J11" s="75"/>
      <c r="K11" s="75"/>
      <c r="L11" s="75"/>
      <c r="M11" s="75"/>
      <c r="N11" s="75"/>
    </row>
    <row r="12" spans="1:18" outlineLevel="1" x14ac:dyDescent="0.2">
      <c r="E12" t="s">
        <v>6</v>
      </c>
      <c r="G12" s="74" t="s">
        <v>99</v>
      </c>
      <c r="H12" s="74"/>
      <c r="I12" s="74"/>
      <c r="J12" s="74"/>
      <c r="K12" s="74"/>
      <c r="L12" s="74"/>
      <c r="M12" s="74"/>
      <c r="N12" s="74"/>
    </row>
    <row r="13" spans="1:18" outlineLevel="1" x14ac:dyDescent="0.2"/>
    <row r="14" spans="1:18" outlineLevel="1" x14ac:dyDescent="0.2"/>
    <row r="15" spans="1:18" ht="16.5" thickBot="1" x14ac:dyDescent="0.3">
      <c r="B15" s="53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58102-0AD6-41F1-9F6C-130A8E974DD7}">
  <sheetPr>
    <outlinePr summaryBelow="0" summaryRight="0"/>
    <pageSetUpPr fitToPage="1"/>
  </sheetPr>
  <dimension ref="A1:R231"/>
  <sheetViews>
    <sheetView showGridLines="0" workbookViewId="0">
      <pane ySplit="4" topLeftCell="A5" activePane="bottomLeft" state="frozen"/>
      <selection pane="bottomLeft" activeCell="A3" sqref="A3:E3"/>
    </sheetView>
  </sheetViews>
  <sheetFormatPr defaultRowHeight="12" x14ac:dyDescent="0.2"/>
  <cols>
    <col min="1" max="5" width="3.7109375" customWidth="1"/>
    <col min="7" max="8" width="10" bestFit="1" customWidth="1"/>
    <col min="9" max="9" width="13.140625" customWidth="1"/>
    <col min="10" max="10" width="12" bestFit="1" customWidth="1"/>
    <col min="13" max="15" width="11.85546875" bestFit="1" customWidth="1"/>
  </cols>
  <sheetData>
    <row r="1" spans="1:18" s="67" customFormat="1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Repayment Example</v>
      </c>
      <c r="J1" s="69"/>
      <c r="K1" s="69"/>
    </row>
    <row r="2" spans="1:18" s="67" customFormat="1" ht="18" x14ac:dyDescent="0.25">
      <c r="A2" s="52" t="str">
        <f ca="1">Model_Name</f>
        <v>SP CUMPRINC Example.xlsm</v>
      </c>
    </row>
    <row r="3" spans="1:18" s="67" customFormat="1" x14ac:dyDescent="0.2">
      <c r="A3" s="69" t="s">
        <v>1</v>
      </c>
      <c r="B3" s="69"/>
      <c r="C3" s="69"/>
      <c r="D3" s="69"/>
      <c r="E3" s="69"/>
    </row>
    <row r="4" spans="1:18" s="67" customFormat="1" ht="14.25" x14ac:dyDescent="0.2">
      <c r="E4" s="67" t="s">
        <v>2</v>
      </c>
      <c r="I4" s="1">
        <f>Overall_Error_Check</f>
        <v>0</v>
      </c>
    </row>
    <row r="5" spans="1:18" s="67" customFormat="1" x14ac:dyDescent="0.2"/>
    <row r="6" spans="1:18" s="67" customFormat="1" ht="16.5" thickBot="1" x14ac:dyDescent="0.3">
      <c r="B6" s="53">
        <f>MAX($B$5:$B5)+1</f>
        <v>1</v>
      </c>
      <c r="C6" s="3" t="s">
        <v>88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67" customFormat="1" ht="12.75" thickTop="1" x14ac:dyDescent="0.2"/>
    <row r="8" spans="1:18" s="67" customFormat="1" ht="16.5" x14ac:dyDescent="0.25">
      <c r="C8" s="4" t="s">
        <v>4</v>
      </c>
    </row>
    <row r="9" spans="1:18" s="67" customFormat="1" x14ac:dyDescent="0.2"/>
    <row r="10" spans="1:18" s="67" customFormat="1" ht="16.5" x14ac:dyDescent="0.25">
      <c r="C10" s="4"/>
      <c r="D10" s="5" t="s">
        <v>101</v>
      </c>
      <c r="E10" s="5"/>
    </row>
    <row r="12" spans="1:18" x14ac:dyDescent="0.2">
      <c r="F12" t="s">
        <v>102</v>
      </c>
      <c r="I12" s="78">
        <v>250000</v>
      </c>
    </row>
    <row r="13" spans="1:18" x14ac:dyDescent="0.2">
      <c r="F13" t="s">
        <v>103</v>
      </c>
      <c r="I13" s="76">
        <v>0.08</v>
      </c>
    </row>
    <row r="14" spans="1:18" x14ac:dyDescent="0.2">
      <c r="F14" t="s">
        <v>104</v>
      </c>
      <c r="I14" s="77">
        <v>12</v>
      </c>
    </row>
    <row r="17" spans="2:18" ht="15" x14ac:dyDescent="0.25">
      <c r="D17" s="5" t="s">
        <v>105</v>
      </c>
    </row>
    <row r="19" spans="2:18" x14ac:dyDescent="0.2">
      <c r="F19" t="s">
        <v>106</v>
      </c>
      <c r="I19" s="80">
        <f>-PMT(I13/Months_in_Year,I14*Months_in_Year,I12)</f>
        <v>2706.1314585087039</v>
      </c>
    </row>
    <row r="20" spans="2:18" x14ac:dyDescent="0.2">
      <c r="F20" t="s">
        <v>107</v>
      </c>
      <c r="I20" s="36">
        <f>I14*Months_in_Year</f>
        <v>144</v>
      </c>
    </row>
    <row r="21" spans="2:18" x14ac:dyDescent="0.2">
      <c r="F21" t="s">
        <v>108</v>
      </c>
      <c r="I21" s="80">
        <f>I19*I20</f>
        <v>389682.93002525333</v>
      </c>
    </row>
    <row r="22" spans="2:18" x14ac:dyDescent="0.2">
      <c r="F22" t="s">
        <v>109</v>
      </c>
      <c r="I22" s="80">
        <f>I21-I12</f>
        <v>139682.93002525333</v>
      </c>
    </row>
    <row r="25" spans="2:18" s="67" customFormat="1" ht="16.5" thickBot="1" x14ac:dyDescent="0.3">
      <c r="B25" s="53">
        <f>MAX($B$5:$B24)+1</f>
        <v>2</v>
      </c>
      <c r="C25" s="3" t="s">
        <v>100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 thickTop="1" x14ac:dyDescent="0.2"/>
    <row r="27" spans="2:18" ht="16.5" x14ac:dyDescent="0.25">
      <c r="C27" s="4" t="s">
        <v>110</v>
      </c>
      <c r="D27" s="67"/>
    </row>
    <row r="28" spans="2:18" x14ac:dyDescent="0.2">
      <c r="C28" s="67"/>
      <c r="D28" s="67"/>
    </row>
    <row r="29" spans="2:18" ht="16.5" x14ac:dyDescent="0.25">
      <c r="C29" s="4"/>
      <c r="D29" s="5" t="s">
        <v>111</v>
      </c>
    </row>
    <row r="31" spans="2:18" ht="24" x14ac:dyDescent="0.2">
      <c r="F31" s="66" t="s">
        <v>112</v>
      </c>
      <c r="G31" s="66" t="s">
        <v>113</v>
      </c>
      <c r="H31" s="66" t="s">
        <v>114</v>
      </c>
      <c r="I31" s="66" t="s">
        <v>115</v>
      </c>
      <c r="J31" s="66" t="s">
        <v>116</v>
      </c>
      <c r="L31" s="85" t="s">
        <v>117</v>
      </c>
      <c r="M31" s="82" t="s">
        <v>118</v>
      </c>
      <c r="N31" s="82" t="s">
        <v>119</v>
      </c>
      <c r="O31" s="66" t="s">
        <v>116</v>
      </c>
    </row>
    <row r="32" spans="2:18" x14ac:dyDescent="0.2">
      <c r="F32" s="84">
        <f>IF(MAX($F$31:$F31)+1&gt;$I$20,"",MAX($F$31:$F31)+1)</f>
        <v>1</v>
      </c>
      <c r="G32" s="81">
        <f>IF($F32="","",$I$19)</f>
        <v>2706.1314585087039</v>
      </c>
      <c r="H32" s="81">
        <f>IF($F32="","",-IPMT($I$13/Months_in_Year,$F32,$I$20,$I$12))</f>
        <v>1666.6666666666667</v>
      </c>
      <c r="I32" s="81">
        <f>IF($F32="","",-PPMT($I$13/Months_in_Year,$F32,$I$20,$I$12))</f>
        <v>1039.4647918420371</v>
      </c>
      <c r="J32" s="81">
        <f>IF($F32="","",$I$12-SUM($I$31:$I32))</f>
        <v>248960.53520815796</v>
      </c>
      <c r="L32" s="83">
        <f>IF(MAX($L$31:$L31)+1&gt;$I$14,"",MAX($L$31:$L31)+1)</f>
        <v>1</v>
      </c>
      <c r="M32" s="79">
        <f>IF($L32="","",-CUMIPMT($I$13/Months_in_Year,$I$20,$I$12,1,$L32*Months_in_Year,0))</f>
        <v>19532.317742105311</v>
      </c>
      <c r="N32" s="79">
        <f>IF($L32="","",-CUMPRINC($I$13/Months_in_Year,$I$20,$I$12,1,$L32*Months_in_Year,0))</f>
        <v>12941.259759999133</v>
      </c>
      <c r="O32" s="79">
        <f>IF($L32="","",ROUND($I$12-$N32,Rounding_Accuracy))</f>
        <v>237058.74024000001</v>
      </c>
    </row>
    <row r="33" spans="6:15" x14ac:dyDescent="0.2">
      <c r="F33" s="84">
        <f>IF(MAX($F$31:$F32)+1&gt;$I$20,"",MAX($F$31:$F32)+1)</f>
        <v>2</v>
      </c>
      <c r="G33" s="81">
        <f t="shared" ref="G33:G96" si="0">IF($F33="","",$I$19)</f>
        <v>2706.1314585087039</v>
      </c>
      <c r="H33" s="81">
        <f>IF($F33="","",-IPMT($I$13/Months_in_Year,$F33,$I$20,$I$12))</f>
        <v>1659.7369013877196</v>
      </c>
      <c r="I33" s="81">
        <f>IF($F33="","",-PPMT($I$13/Months_in_Year,$F33,$I$20,$I$12))</f>
        <v>1046.394557120984</v>
      </c>
      <c r="J33" s="81">
        <f>IF($F33="","",$I$12-SUM($I$31:$I33))</f>
        <v>247914.14065103699</v>
      </c>
      <c r="L33" s="83">
        <f>IF(MAX($L$31:$L32)+1&gt;$I$14,"",MAX($L$31:$L32)+1)</f>
        <v>2</v>
      </c>
      <c r="M33" s="79">
        <f>IF($L33="","",-CUMIPMT($I$13/Months_in_Year,$I$20,$I$12,1,$L33*Months_in_Year,0))</f>
        <v>37990.517306662805</v>
      </c>
      <c r="N33" s="79">
        <f>IF($L33="","",-CUMPRINC($I$13/Months_in_Year,$I$20,$I$12,1,$L33*Months_in_Year,0))</f>
        <v>26956.637697546084</v>
      </c>
      <c r="O33" s="79">
        <f>IF($L33="","",ROUND($I$12-$N33,Rounding_Accuracy))</f>
        <v>223043.36230000001</v>
      </c>
    </row>
    <row r="34" spans="6:15" x14ac:dyDescent="0.2">
      <c r="F34" s="84">
        <f>IF(MAX($F$31:$F33)+1&gt;$I$20,"",MAX($F$31:$F33)+1)</f>
        <v>3</v>
      </c>
      <c r="G34" s="81">
        <f t="shared" si="0"/>
        <v>2706.1314585087039</v>
      </c>
      <c r="H34" s="81">
        <f>IF($F34="","",-IPMT($I$13/Months_in_Year,$F34,$I$20,$I$12))</f>
        <v>1652.7609376735797</v>
      </c>
      <c r="I34" s="81">
        <f>IF($F34="","",-PPMT($I$13/Months_in_Year,$F34,$I$20,$I$12))</f>
        <v>1053.3705208351241</v>
      </c>
      <c r="J34" s="81">
        <f>IF($F34="","",$I$12-SUM($I$31:$I34))</f>
        <v>246860.77013020185</v>
      </c>
      <c r="L34" s="83">
        <f>IF(MAX($L$31:$L33)+1&gt;$I$14,"",MAX($L$31:$L33)+1)</f>
        <v>3</v>
      </c>
      <c r="M34" s="79">
        <f>IF($L34="","",-CUMIPMT($I$13/Months_in_Year,$I$20,$I$12,1,$L34*Months_in_Year,0))</f>
        <v>55285.44741468304</v>
      </c>
      <c r="N34" s="79">
        <f>IF($L34="","",-CUMPRINC($I$13/Months_in_Year,$I$20,$I$12,1,$L34*Months_in_Year,0))</f>
        <v>42135.285091630292</v>
      </c>
      <c r="O34" s="79">
        <f>IF($L34="","",ROUND($I$12-$N34,Rounding_Accuracy))</f>
        <v>207864.71491000001</v>
      </c>
    </row>
    <row r="35" spans="6:15" x14ac:dyDescent="0.2">
      <c r="F35" s="84">
        <f>IF(MAX($F$31:$F34)+1&gt;$I$20,"",MAX($F$31:$F34)+1)</f>
        <v>4</v>
      </c>
      <c r="G35" s="81">
        <f t="shared" si="0"/>
        <v>2706.1314585087039</v>
      </c>
      <c r="H35" s="81">
        <f>IF($F35="","",-IPMT($I$13/Months_in_Year,$F35,$I$20,$I$12))</f>
        <v>1645.7384675346786</v>
      </c>
      <c r="I35" s="81">
        <f>IF($F35="","",-PPMT($I$13/Months_in_Year,$F35,$I$20,$I$12))</f>
        <v>1060.3929909740248</v>
      </c>
      <c r="J35" s="81">
        <f>IF($F35="","",$I$12-SUM($I$31:$I35))</f>
        <v>245800.37713922784</v>
      </c>
      <c r="L35" s="83">
        <f>IF(MAX($L$31:$L34)+1&gt;$I$14,"",MAX($L$31:$L34)+1)</f>
        <v>4</v>
      </c>
      <c r="M35" s="79">
        <f>IF($L35="","",-CUMIPMT($I$13/Months_in_Year,$I$20,$I$12,1,$L35*Months_in_Year,0))</f>
        <v>71320.557274989187</v>
      </c>
      <c r="N35" s="79">
        <f>IF($L35="","",-CUMPRINC($I$13/Months_in_Year,$I$20,$I$12,1,$L35*Months_in_Year,0))</f>
        <v>58573.752733428599</v>
      </c>
      <c r="O35" s="79">
        <f>IF($L35="","",ROUND($I$12-$N35,Rounding_Accuracy))</f>
        <v>191426.24726999999</v>
      </c>
    </row>
    <row r="36" spans="6:15" x14ac:dyDescent="0.2">
      <c r="F36" s="84">
        <f>IF(MAX($F$31:$F35)+1&gt;$I$20,"",MAX($F$31:$F35)+1)</f>
        <v>5</v>
      </c>
      <c r="G36" s="81">
        <f t="shared" si="0"/>
        <v>2706.1314585087039</v>
      </c>
      <c r="H36" s="81">
        <f>IF($F36="","",-IPMT($I$13/Months_in_Year,$F36,$I$20,$I$12))</f>
        <v>1638.6691809281858</v>
      </c>
      <c r="I36" s="81">
        <f>IF($F36="","",-PPMT($I$13/Months_in_Year,$F36,$I$20,$I$12))</f>
        <v>1067.462277580518</v>
      </c>
      <c r="J36" s="81">
        <f>IF($F36="","",$I$12-SUM($I$31:$I36))</f>
        <v>244732.91486164732</v>
      </c>
      <c r="L36" s="83">
        <f>IF(MAX($L$31:$L35)+1&gt;$I$14,"",MAX($L$31:$L35)+1)</f>
        <v>5</v>
      </c>
      <c r="M36" s="79">
        <f>IF($L36="","",-CUMIPMT($I$13/Months_in_Year,$I$20,$I$12,1,$L36*Months_in_Year,0))</f>
        <v>85991.282428354825</v>
      </c>
      <c r="N36" s="79">
        <f>IF($L36="","",-CUMPRINC($I$13/Months_in_Year,$I$20,$I$12,1,$L36*Months_in_Year,0))</f>
        <v>76376.605082167414</v>
      </c>
      <c r="O36" s="79">
        <f>IF($L36="","",ROUND($I$12-$N36,Rounding_Accuracy))</f>
        <v>173623.39491999999</v>
      </c>
    </row>
    <row r="37" spans="6:15" x14ac:dyDescent="0.2">
      <c r="F37" s="84">
        <f>IF(MAX($F$31:$F36)+1&gt;$I$20,"",MAX($F$31:$F36)+1)</f>
        <v>6</v>
      </c>
      <c r="G37" s="81">
        <f t="shared" si="0"/>
        <v>2706.1314585087039</v>
      </c>
      <c r="H37" s="81">
        <f>IF($F37="","",-IPMT($I$13/Months_in_Year,$F37,$I$20,$I$12))</f>
        <v>1631.5527657443154</v>
      </c>
      <c r="I37" s="81">
        <f>IF($F37="","",-PPMT($I$13/Months_in_Year,$F37,$I$20,$I$12))</f>
        <v>1074.5786927643885</v>
      </c>
      <c r="J37" s="81">
        <f>IF($F37="","",$I$12-SUM($I$31:$I37))</f>
        <v>243658.33616888293</v>
      </c>
      <c r="L37" s="83">
        <f>IF(MAX($L$31:$L36)+1&gt;$I$14,"",MAX($L$31:$L36)+1)</f>
        <v>6</v>
      </c>
      <c r="M37" s="79">
        <f>IF($L37="","",-CUMIPMT($I$13/Months_in_Year,$I$20,$I$12,1,$L37*Months_in_Year,0))</f>
        <v>99184.379617008235</v>
      </c>
      <c r="N37" s="79">
        <f>IF($L37="","",-CUMPRINC($I$13/Months_in_Year,$I$20,$I$12,1,$L37*Months_in_Year,0))</f>
        <v>95657.085395618429</v>
      </c>
      <c r="O37" s="79">
        <f>IF($L37="","",ROUND($I$12-$N37,Rounding_Accuracy))</f>
        <v>154342.91459999999</v>
      </c>
    </row>
    <row r="38" spans="6:15" x14ac:dyDescent="0.2">
      <c r="F38" s="84">
        <f>IF(MAX($F$31:$F37)+1&gt;$I$20,"",MAX($F$31:$F37)+1)</f>
        <v>7</v>
      </c>
      <c r="G38" s="81">
        <f t="shared" si="0"/>
        <v>2706.1314585087039</v>
      </c>
      <c r="H38" s="81">
        <f>IF($F38="","",-IPMT($I$13/Months_in_Year,$F38,$I$20,$I$12))</f>
        <v>1624.3889077925526</v>
      </c>
      <c r="I38" s="81">
        <f>IF($F38="","",-PPMT($I$13/Months_in_Year,$F38,$I$20,$I$12))</f>
        <v>1081.7425507161511</v>
      </c>
      <c r="J38" s="81">
        <f>IF($F38="","",$I$12-SUM($I$31:$I38))</f>
        <v>242576.59361816678</v>
      </c>
      <c r="L38" s="83">
        <f>IF(MAX($L$31:$L37)+1&gt;$I$14,"",MAX($L$31:$L37)+1)</f>
        <v>7</v>
      </c>
      <c r="M38" s="79">
        <f>IF($L38="","",-CUMIPMT($I$13/Months_in_Year,$I$20,$I$12,1,$L38*Months_in_Year,0))</f>
        <v>110777.20644863328</v>
      </c>
      <c r="N38" s="79">
        <f>IF($L38="","",-CUMPRINC($I$13/Months_in_Year,$I$20,$I$12,1,$L38*Months_in_Year,0))</f>
        <v>116537.83606609784</v>
      </c>
      <c r="O38" s="79">
        <f>IF($L38="","",ROUND($I$12-$N38,Rounding_Accuracy))</f>
        <v>133462.16393000001</v>
      </c>
    </row>
    <row r="39" spans="6:15" x14ac:dyDescent="0.2">
      <c r="F39" s="84">
        <f>IF(MAX($F$31:$F38)+1&gt;$I$20,"",MAX($F$31:$F38)+1)</f>
        <v>8</v>
      </c>
      <c r="G39" s="81">
        <f t="shared" si="0"/>
        <v>2706.1314585087039</v>
      </c>
      <c r="H39" s="81">
        <f>IF($F39="","",-IPMT($I$13/Months_in_Year,$F39,$I$20,$I$12))</f>
        <v>1617.1772907877785</v>
      </c>
      <c r="I39" s="81">
        <f>IF($F39="","",-PPMT($I$13/Months_in_Year,$F39,$I$20,$I$12))</f>
        <v>1088.9541677209254</v>
      </c>
      <c r="J39" s="81">
        <f>IF($F39="","",$I$12-SUM($I$31:$I39))</f>
        <v>241487.63945044586</v>
      </c>
      <c r="L39" s="83">
        <f>IF(MAX($L$31:$L38)+1&gt;$I$14,"",MAX($L$31:$L38)+1)</f>
        <v>8</v>
      </c>
      <c r="M39" s="79">
        <f>IF($L39="","",-CUMIPMT($I$13/Months_in_Year,$I$20,$I$12,1,$L39*Months_in_Year,0))</f>
        <v>120636.94127283792</v>
      </c>
      <c r="N39" s="79">
        <f>IF($L39="","",-CUMPRINC($I$13/Months_in_Year,$I$20,$I$12,1,$L39*Months_in_Year,0))</f>
        <v>139151.67874399765</v>
      </c>
      <c r="O39" s="79">
        <f>IF($L39="","",ROUND($I$12-$N39,Rounding_Accuracy))</f>
        <v>110848.32126</v>
      </c>
    </row>
    <row r="40" spans="6:15" x14ac:dyDescent="0.2">
      <c r="F40" s="84">
        <f>IF(MAX($F$31:$F39)+1&gt;$I$20,"",MAX($F$31:$F39)+1)</f>
        <v>9</v>
      </c>
      <c r="G40" s="81">
        <f t="shared" si="0"/>
        <v>2706.1314585087039</v>
      </c>
      <c r="H40" s="81">
        <f>IF($F40="","",-IPMT($I$13/Months_in_Year,$F40,$I$20,$I$12))</f>
        <v>1609.9175963363057</v>
      </c>
      <c r="I40" s="81">
        <f>IF($F40="","",-PPMT($I$13/Months_in_Year,$F40,$I$20,$I$12))</f>
        <v>1096.2138621723982</v>
      </c>
      <c r="J40" s="81">
        <f>IF($F40="","",$I$12-SUM($I$31:$I40))</f>
        <v>240391.42558827344</v>
      </c>
      <c r="L40" s="83">
        <f>IF(MAX($L$31:$L39)+1&gt;$I$14,"",MAX($L$31:$L39)+1)</f>
        <v>9</v>
      </c>
      <c r="M40" s="79">
        <f>IF($L40="","",-CUMIPMT($I$13/Months_in_Year,$I$20,$I$12,1,$L40*Months_in_Year,0))</f>
        <v>128619.73830775428</v>
      </c>
      <c r="N40" s="79">
        <f>IF($L40="","",-CUMPRINC($I$13/Months_in_Year,$I$20,$I$12,1,$L40*Months_in_Year,0))</f>
        <v>163642.45921118575</v>
      </c>
      <c r="O40" s="79">
        <f>IF($L40="","",ROUND($I$12-$N40,Rounding_Accuracy))</f>
        <v>86357.540789999999</v>
      </c>
    </row>
    <row r="41" spans="6:15" x14ac:dyDescent="0.2">
      <c r="F41" s="84">
        <f>IF(MAX($F$31:$F40)+1&gt;$I$20,"",MAX($F$31:$F40)+1)</f>
        <v>10</v>
      </c>
      <c r="G41" s="81">
        <f t="shared" si="0"/>
        <v>2706.1314585087039</v>
      </c>
      <c r="H41" s="81">
        <f>IF($F41="","",-IPMT($I$13/Months_in_Year,$F41,$I$20,$I$12))</f>
        <v>1602.609503921823</v>
      </c>
      <c r="I41" s="81">
        <f>IF($F41="","",-PPMT($I$13/Months_in_Year,$F41,$I$20,$I$12))</f>
        <v>1103.5219545868808</v>
      </c>
      <c r="J41" s="81">
        <f>IF($F41="","",$I$12-SUM($I$31:$I41))</f>
        <v>239287.90363368657</v>
      </c>
      <c r="L41" s="83">
        <f>IF(MAX($L$31:$L40)+1&gt;$I$14,"",MAX($L$31:$L40)+1)</f>
        <v>10</v>
      </c>
      <c r="M41" s="79">
        <f>IF($L41="","",-CUMIPMT($I$13/Months_in_Year,$I$20,$I$12,1,$L41*Months_in_Year,0))</f>
        <v>134569.81264256296</v>
      </c>
      <c r="N41" s="79">
        <f>IF($L41="","",-CUMPRINC($I$13/Months_in_Year,$I$20,$I$12,1,$L41*Months_in_Year,0))</f>
        <v>190165.96237848152</v>
      </c>
      <c r="O41" s="79">
        <f>IF($L41="","",ROUND($I$12-$N41,Rounding_Accuracy))</f>
        <v>59834.037620000003</v>
      </c>
    </row>
    <row r="42" spans="6:15" x14ac:dyDescent="0.2">
      <c r="F42" s="84">
        <f>IF(MAX($F$31:$F41)+1&gt;$I$20,"",MAX($F$31:$F41)+1)</f>
        <v>11</v>
      </c>
      <c r="G42" s="81">
        <f t="shared" si="0"/>
        <v>2706.1314585087039</v>
      </c>
      <c r="H42" s="81">
        <f>IF($F42="","",-IPMT($I$13/Months_in_Year,$F42,$I$20,$I$12))</f>
        <v>1595.2526908912437</v>
      </c>
      <c r="I42" s="81">
        <f>IF($F42="","",-PPMT($I$13/Months_in_Year,$F42,$I$20,$I$12))</f>
        <v>1110.87876761746</v>
      </c>
      <c r="J42" s="81">
        <f>IF($F42="","",$I$12-SUM($I$31:$I42))</f>
        <v>238177.02486606911</v>
      </c>
      <c r="L42" s="83">
        <f>IF(MAX($L$31:$L41)+1&gt;$I$14,"",MAX($L$31:$L41)+1)</f>
        <v>11</v>
      </c>
      <c r="M42" s="79">
        <f>IF($L42="","",-CUMIPMT($I$13/Months_in_Year,$I$20,$I$12,1,$L42*Months_in_Year,0))</f>
        <v>138318.44929567864</v>
      </c>
      <c r="N42" s="79">
        <f>IF($L42="","",-CUMPRINC($I$13/Months_in_Year,$I$20,$I$12,1,$L42*Months_in_Year,0))</f>
        <v>218890.90322747029</v>
      </c>
      <c r="O42" s="79">
        <f>IF($L42="","",ROUND($I$12-$N42,Rounding_Accuracy))</f>
        <v>31109.09677</v>
      </c>
    </row>
    <row r="43" spans="6:15" x14ac:dyDescent="0.2">
      <c r="F43" s="84">
        <f>IF(MAX($F$31:$F42)+1&gt;$I$20,"",MAX($F$31:$F42)+1)</f>
        <v>12</v>
      </c>
      <c r="G43" s="81">
        <f t="shared" si="0"/>
        <v>2706.1314585087039</v>
      </c>
      <c r="H43" s="81">
        <f>IF($F43="","",-IPMT($I$13/Months_in_Year,$F43,$I$20,$I$12))</f>
        <v>1587.846832440461</v>
      </c>
      <c r="I43" s="81">
        <f>IF($F43="","",-PPMT($I$13/Months_in_Year,$F43,$I$20,$I$12))</f>
        <v>1118.2846260682429</v>
      </c>
      <c r="J43" s="81">
        <f>IF($F43="","",$I$12-SUM($I$31:$I43))</f>
        <v>237058.74024000086</v>
      </c>
      <c r="L43" s="83">
        <f>IF(MAX($L$31:$L42)+1&gt;$I$14,"",MAX($L$31:$L42)+1)</f>
        <v>12</v>
      </c>
      <c r="M43" s="79">
        <f>IF($L43="","",-CUMIPMT($I$13/Months_in_Year,$I$20,$I$12,1,$L43*Months_in_Year,0))</f>
        <v>139682.93002525336</v>
      </c>
      <c r="N43" s="79">
        <f>IF($L43="","",-CUMPRINC($I$13/Months_in_Year,$I$20,$I$12,1,$L43*Months_in_Year,0))</f>
        <v>249999.99999999997</v>
      </c>
      <c r="O43" s="79">
        <f>IF($L43="","",ROUND($I$12-$N43,Rounding_Accuracy))</f>
        <v>0</v>
      </c>
    </row>
    <row r="44" spans="6:15" x14ac:dyDescent="0.2">
      <c r="F44" s="84">
        <f>IF(MAX($F$31:$F43)+1&gt;$I$20,"",MAX($F$31:$F43)+1)</f>
        <v>13</v>
      </c>
      <c r="G44" s="81">
        <f t="shared" si="0"/>
        <v>2706.1314585087039</v>
      </c>
      <c r="H44" s="81">
        <f>IF($F44="","",-IPMT($I$13/Months_in_Year,$F44,$I$20,$I$12))</f>
        <v>1580.3916016000057</v>
      </c>
      <c r="I44" s="81">
        <f>IF($F44="","",-PPMT($I$13/Months_in_Year,$F44,$I$20,$I$12))</f>
        <v>1125.7398569086981</v>
      </c>
      <c r="J44" s="81">
        <f>IF($F44="","",$I$12-SUM($I$31:$I44))</f>
        <v>235933.00038309218</v>
      </c>
      <c r="L44" s="83" t="str">
        <f>IF(MAX($L$31:$L43)+1&gt;$I$14,"",MAX($L$31:$L43)+1)</f>
        <v/>
      </c>
      <c r="M44" s="79" t="str">
        <f>IF($L44="","",-CUMIPMT($I$13/Months_in_Year,$I$20,$I$12,1,$L44*Months_in_Year,0))</f>
        <v/>
      </c>
      <c r="N44" s="79" t="str">
        <f>IF($L44="","",-CUMPRINC($I$13/Months_in_Year,$I$20,$I$12,1,$L44*Months_in_Year,0))</f>
        <v/>
      </c>
      <c r="O44" s="79" t="str">
        <f>IF($L44="","",ROUND($I$12-$N44,Rounding_Accuracy))</f>
        <v/>
      </c>
    </row>
    <row r="45" spans="6:15" x14ac:dyDescent="0.2">
      <c r="F45" s="84">
        <f>IF(MAX($F$31:$F44)+1&gt;$I$20,"",MAX($F$31:$F44)+1)</f>
        <v>14</v>
      </c>
      <c r="G45" s="81">
        <f t="shared" si="0"/>
        <v>2706.1314585087039</v>
      </c>
      <c r="H45" s="81">
        <f>IF($F45="","",-IPMT($I$13/Months_in_Year,$F45,$I$20,$I$12))</f>
        <v>1572.886669220615</v>
      </c>
      <c r="I45" s="81">
        <f>IF($F45="","",-PPMT($I$13/Months_in_Year,$F45,$I$20,$I$12))</f>
        <v>1133.2447892880894</v>
      </c>
      <c r="J45" s="81">
        <f>IF($F45="","",$I$12-SUM($I$31:$I45))</f>
        <v>234799.75559380409</v>
      </c>
      <c r="L45" s="83" t="str">
        <f>IF(MAX($L$31:$L44)+1&gt;$I$14,"",MAX($L$31:$L44)+1)</f>
        <v/>
      </c>
      <c r="M45" s="79" t="str">
        <f>IF($L45="","",-CUMIPMT($I$13/Months_in_Year,$I$20,$I$12,1,$L45*Months_in_Year,0))</f>
        <v/>
      </c>
      <c r="N45" s="79" t="str">
        <f>IF($L45="","",-CUMPRINC($I$13/Months_in_Year,$I$20,$I$12,1,$L45*Months_in_Year,0))</f>
        <v/>
      </c>
      <c r="O45" s="79" t="str">
        <f>IF($L45="","",ROUND($I$12-$N45,Rounding_Accuracy))</f>
        <v/>
      </c>
    </row>
    <row r="46" spans="6:15" x14ac:dyDescent="0.2">
      <c r="F46" s="84">
        <f>IF(MAX($F$31:$F45)+1&gt;$I$20,"",MAX($F$31:$F45)+1)</f>
        <v>15</v>
      </c>
      <c r="G46" s="81">
        <f t="shared" si="0"/>
        <v>2706.1314585087039</v>
      </c>
      <c r="H46" s="81">
        <f>IF($F46="","",-IPMT($I$13/Months_in_Year,$F46,$I$20,$I$12))</f>
        <v>1565.3317039586941</v>
      </c>
      <c r="I46" s="81">
        <f>IF($F46="","",-PPMT($I$13/Months_in_Year,$F46,$I$20,$I$12))</f>
        <v>1140.7997545500098</v>
      </c>
      <c r="J46" s="81">
        <f>IF($F46="","",$I$12-SUM($I$31:$I46))</f>
        <v>233658.95583925408</v>
      </c>
      <c r="L46" s="83" t="str">
        <f>IF(MAX($L$31:$L45)+1&gt;$I$14,"",MAX($L$31:$L45)+1)</f>
        <v/>
      </c>
      <c r="M46" s="79" t="str">
        <f>IF($L46="","",-CUMIPMT($I$13/Months_in_Year,$I$20,$I$12,1,$L46*Months_in_Year,0))</f>
        <v/>
      </c>
      <c r="N46" s="79" t="str">
        <f>IF($L46="","",-CUMPRINC($I$13/Months_in_Year,$I$20,$I$12,1,$L46*Months_in_Year,0))</f>
        <v/>
      </c>
      <c r="O46" s="79" t="str">
        <f>IF($L46="","",ROUND($I$12-$N46,Rounding_Accuracy))</f>
        <v/>
      </c>
    </row>
    <row r="47" spans="6:15" x14ac:dyDescent="0.2">
      <c r="F47" s="84">
        <f>IF(MAX($F$31:$F46)+1&gt;$I$20,"",MAX($F$31:$F46)+1)</f>
        <v>16</v>
      </c>
      <c r="G47" s="81">
        <f t="shared" si="0"/>
        <v>2706.1314585087039</v>
      </c>
      <c r="H47" s="81">
        <f>IF($F47="","",-IPMT($I$13/Months_in_Year,$F47,$I$20,$I$12))</f>
        <v>1557.726372261694</v>
      </c>
      <c r="I47" s="81">
        <f>IF($F47="","",-PPMT($I$13/Months_in_Year,$F47,$I$20,$I$12))</f>
        <v>1148.4050862470099</v>
      </c>
      <c r="J47" s="81">
        <f>IF($F47="","",$I$12-SUM($I$31:$I47))</f>
        <v>232510.55075300706</v>
      </c>
      <c r="L47" s="83" t="str">
        <f>IF(MAX($L$31:$L46)+1&gt;$I$14,"",MAX($L$31:$L46)+1)</f>
        <v/>
      </c>
      <c r="M47" s="79" t="str">
        <f>IF($L47="","",-CUMIPMT($I$13/Months_in_Year,$I$20,$I$12,1,$L47*Months_in_Year,0))</f>
        <v/>
      </c>
      <c r="N47" s="79" t="str">
        <f>IF($L47="","",-CUMPRINC($I$13/Months_in_Year,$I$20,$I$12,1,$L47*Months_in_Year,0))</f>
        <v/>
      </c>
      <c r="O47" s="79" t="str">
        <f>IF($L47="","",ROUND($I$12-$N47,Rounding_Accuracy))</f>
        <v/>
      </c>
    </row>
    <row r="48" spans="6:15" x14ac:dyDescent="0.2">
      <c r="F48" s="84">
        <f>IF(MAX($F$31:$F47)+1&gt;$I$20,"",MAX($F$31:$F47)+1)</f>
        <v>17</v>
      </c>
      <c r="G48" s="81">
        <f t="shared" si="0"/>
        <v>2706.1314585087039</v>
      </c>
      <c r="H48" s="81">
        <f>IF($F48="","",-IPMT($I$13/Months_in_Year,$F48,$I$20,$I$12))</f>
        <v>1550.0703383533807</v>
      </c>
      <c r="I48" s="81">
        <f>IF($F48="","",-PPMT($I$13/Months_in_Year,$F48,$I$20,$I$12))</f>
        <v>1156.0611201553236</v>
      </c>
      <c r="J48" s="81">
        <f>IF($F48="","",$I$12-SUM($I$31:$I48))</f>
        <v>231354.48963285174</v>
      </c>
      <c r="L48" s="83" t="str">
        <f>IF(MAX($L$31:$L47)+1&gt;$I$14,"",MAX($L$31:$L47)+1)</f>
        <v/>
      </c>
      <c r="M48" s="79" t="str">
        <f>IF($L48="","",-CUMIPMT($I$13/Months_in_Year,$I$20,$I$12,1,$L48*Months_in_Year,0))</f>
        <v/>
      </c>
      <c r="N48" s="79" t="str">
        <f>IF($L48="","",-CUMPRINC($I$13/Months_in_Year,$I$20,$I$12,1,$L48*Months_in_Year,0))</f>
        <v/>
      </c>
      <c r="O48" s="79" t="str">
        <f>IF($L48="","",ROUND($I$12-$N48,Rounding_Accuracy))</f>
        <v/>
      </c>
    </row>
    <row r="49" spans="6:15" x14ac:dyDescent="0.2">
      <c r="F49" s="84">
        <f>IF(MAX($F$31:$F48)+1&gt;$I$20,"",MAX($F$31:$F48)+1)</f>
        <v>18</v>
      </c>
      <c r="G49" s="81">
        <f t="shared" si="0"/>
        <v>2706.1314585087039</v>
      </c>
      <c r="H49" s="81">
        <f>IF($F49="","",-IPMT($I$13/Months_in_Year,$F49,$I$20,$I$12))</f>
        <v>1542.3632642190116</v>
      </c>
      <c r="I49" s="81">
        <f>IF($F49="","",-PPMT($I$13/Months_in_Year,$F49,$I$20,$I$12))</f>
        <v>1163.7681942896922</v>
      </c>
      <c r="J49" s="81">
        <f>IF($F49="","",$I$12-SUM($I$31:$I49))</f>
        <v>230190.72143856203</v>
      </c>
      <c r="L49" s="83" t="str">
        <f>IF(MAX($L$31:$L48)+1&gt;$I$14,"",MAX($L$31:$L48)+1)</f>
        <v/>
      </c>
      <c r="M49" s="79" t="str">
        <f>IF($L49="","",-CUMIPMT($I$13/Months_in_Year,$I$20,$I$12,1,$L49*Months_in_Year,0))</f>
        <v/>
      </c>
      <c r="N49" s="79" t="str">
        <f>IF($L49="","",-CUMPRINC($I$13/Months_in_Year,$I$20,$I$12,1,$L49*Months_in_Year,0))</f>
        <v/>
      </c>
      <c r="O49" s="79" t="str">
        <f>IF($L49="","",ROUND($I$12-$N49,Rounding_Accuracy))</f>
        <v/>
      </c>
    </row>
    <row r="50" spans="6:15" x14ac:dyDescent="0.2">
      <c r="F50" s="84">
        <f>IF(MAX($F$31:$F49)+1&gt;$I$20,"",MAX($F$31:$F49)+1)</f>
        <v>19</v>
      </c>
      <c r="G50" s="81">
        <f t="shared" si="0"/>
        <v>2706.1314585087039</v>
      </c>
      <c r="H50" s="81">
        <f>IF($F50="","",-IPMT($I$13/Months_in_Year,$F50,$I$20,$I$12))</f>
        <v>1534.6048095904134</v>
      </c>
      <c r="I50" s="81">
        <f>IF($F50="","",-PPMT($I$13/Months_in_Year,$F50,$I$20,$I$12))</f>
        <v>1171.5266489182902</v>
      </c>
      <c r="J50" s="81">
        <f>IF($F50="","",$I$12-SUM($I$31:$I50))</f>
        <v>229019.19478964375</v>
      </c>
      <c r="L50" s="83" t="str">
        <f>IF(MAX($L$31:$L49)+1&gt;$I$14,"",MAX($L$31:$L49)+1)</f>
        <v/>
      </c>
      <c r="M50" s="79" t="str">
        <f>IF($L50="","",-CUMIPMT($I$13/Months_in_Year,$I$20,$I$12,1,$L50*Months_in_Year,0))</f>
        <v/>
      </c>
      <c r="N50" s="79" t="str">
        <f>IF($L50="","",-CUMPRINC($I$13/Months_in_Year,$I$20,$I$12,1,$L50*Months_in_Year,0))</f>
        <v/>
      </c>
      <c r="O50" s="79" t="str">
        <f>IF($L50="","",ROUND($I$12-$N50,Rounding_Accuracy))</f>
        <v/>
      </c>
    </row>
    <row r="51" spans="6:15" x14ac:dyDescent="0.2">
      <c r="F51" s="84">
        <f>IF(MAX($F$31:$F50)+1&gt;$I$20,"",MAX($F$31:$F50)+1)</f>
        <v>20</v>
      </c>
      <c r="G51" s="81">
        <f t="shared" si="0"/>
        <v>2706.1314585087039</v>
      </c>
      <c r="H51" s="81">
        <f>IF($F51="","",-IPMT($I$13/Months_in_Year,$F51,$I$20,$I$12))</f>
        <v>1526.7946319309585</v>
      </c>
      <c r="I51" s="81">
        <f>IF($F51="","",-PPMT($I$13/Months_in_Year,$F51,$I$20,$I$12))</f>
        <v>1179.3368265777453</v>
      </c>
      <c r="J51" s="81">
        <f>IF($F51="","",$I$12-SUM($I$31:$I51))</f>
        <v>227839.857963066</v>
      </c>
      <c r="L51" s="83" t="str">
        <f>IF(MAX($L$31:$L50)+1&gt;$I$14,"",MAX($L$31:$L50)+1)</f>
        <v/>
      </c>
      <c r="M51" s="79" t="str">
        <f>IF($L51="","",-CUMIPMT($I$13/Months_in_Year,$I$20,$I$12,1,$L51*Months_in_Year,0))</f>
        <v/>
      </c>
      <c r="N51" s="79" t="str">
        <f>IF($L51="","",-CUMPRINC($I$13/Months_in_Year,$I$20,$I$12,1,$L51*Months_in_Year,0))</f>
        <v/>
      </c>
      <c r="O51" s="79" t="str">
        <f>IF($L51="","",ROUND($I$12-$N51,Rounding_Accuracy))</f>
        <v/>
      </c>
    </row>
    <row r="52" spans="6:15" x14ac:dyDescent="0.2">
      <c r="F52" s="84">
        <f>IF(MAX($F$31:$F51)+1&gt;$I$20,"",MAX($F$31:$F51)+1)</f>
        <v>21</v>
      </c>
      <c r="G52" s="81">
        <f t="shared" si="0"/>
        <v>2706.1314585087039</v>
      </c>
      <c r="H52" s="81">
        <f>IF($F52="","",-IPMT($I$13/Months_in_Year,$F52,$I$20,$I$12))</f>
        <v>1518.93238642044</v>
      </c>
      <c r="I52" s="81">
        <f>IF($F52="","",-PPMT($I$13/Months_in_Year,$F52,$I$20,$I$12))</f>
        <v>1187.1990720882638</v>
      </c>
      <c r="J52" s="81">
        <f>IF($F52="","",$I$12-SUM($I$31:$I52))</f>
        <v>226652.65889097773</v>
      </c>
      <c r="L52" s="83" t="str">
        <f>IF(MAX($L$31:$L51)+1&gt;$I$14,"",MAX($L$31:$L51)+1)</f>
        <v/>
      </c>
      <c r="M52" s="79" t="str">
        <f>IF($L52="","",-CUMIPMT($I$13/Months_in_Year,$I$20,$I$12,1,$L52*Months_in_Year,0))</f>
        <v/>
      </c>
      <c r="N52" s="79" t="str">
        <f>IF($L52="","",-CUMPRINC($I$13/Months_in_Year,$I$20,$I$12,1,$L52*Months_in_Year,0))</f>
        <v/>
      </c>
      <c r="O52" s="79" t="str">
        <f>IF($L52="","",ROUND($I$12-$N52,Rounding_Accuracy))</f>
        <v/>
      </c>
    </row>
    <row r="53" spans="6:15" x14ac:dyDescent="0.2">
      <c r="F53" s="84">
        <f>IF(MAX($F$31:$F52)+1&gt;$I$20,"",MAX($F$31:$F52)+1)</f>
        <v>22</v>
      </c>
      <c r="G53" s="81">
        <f t="shared" si="0"/>
        <v>2706.1314585087039</v>
      </c>
      <c r="H53" s="81">
        <f>IF($F53="","",-IPMT($I$13/Months_in_Year,$F53,$I$20,$I$12))</f>
        <v>1511.0177259398517</v>
      </c>
      <c r="I53" s="81">
        <f>IF($F53="","",-PPMT($I$13/Months_in_Year,$F53,$I$20,$I$12))</f>
        <v>1195.1137325688521</v>
      </c>
      <c r="J53" s="81">
        <f>IF($F53="","",$I$12-SUM($I$31:$I53))</f>
        <v>225457.5451584089</v>
      </c>
      <c r="L53" s="83" t="str">
        <f>IF(MAX($L$31:$L52)+1&gt;$I$14,"",MAX($L$31:$L52)+1)</f>
        <v/>
      </c>
      <c r="M53" s="79" t="str">
        <f>IF($L53="","",-CUMIPMT($I$13/Months_in_Year,$I$20,$I$12,1,$L53*Months_in_Year,0))</f>
        <v/>
      </c>
      <c r="N53" s="79" t="str">
        <f>IF($L53="","",-CUMPRINC($I$13/Months_in_Year,$I$20,$I$12,1,$L53*Months_in_Year,0))</f>
        <v/>
      </c>
      <c r="O53" s="79" t="str">
        <f>IF($L53="","",ROUND($I$12-$N53,Rounding_Accuracy))</f>
        <v/>
      </c>
    </row>
    <row r="54" spans="6:15" x14ac:dyDescent="0.2">
      <c r="F54" s="84">
        <f>IF(MAX($F$31:$F53)+1&gt;$I$20,"",MAX($F$31:$F53)+1)</f>
        <v>23</v>
      </c>
      <c r="G54" s="81">
        <f t="shared" si="0"/>
        <v>2706.1314585087039</v>
      </c>
      <c r="H54" s="81">
        <f>IF($F54="","",-IPMT($I$13/Months_in_Year,$F54,$I$20,$I$12))</f>
        <v>1503.0503010560592</v>
      </c>
      <c r="I54" s="81">
        <f>IF($F54="","",-PPMT($I$13/Months_in_Year,$F54,$I$20,$I$12))</f>
        <v>1203.0811574526447</v>
      </c>
      <c r="J54" s="81">
        <f>IF($F54="","",$I$12-SUM($I$31:$I54))</f>
        <v>224254.46400095624</v>
      </c>
      <c r="L54" s="83" t="str">
        <f>IF(MAX($L$31:$L53)+1&gt;$I$14,"",MAX($L$31:$L53)+1)</f>
        <v/>
      </c>
      <c r="M54" s="79" t="str">
        <f>IF($L54="","",-CUMIPMT($I$13/Months_in_Year,$I$20,$I$12,1,$L54*Months_in_Year,0))</f>
        <v/>
      </c>
      <c r="N54" s="79" t="str">
        <f>IF($L54="","",-CUMPRINC($I$13/Months_in_Year,$I$20,$I$12,1,$L54*Months_in_Year,0))</f>
        <v/>
      </c>
      <c r="O54" s="79" t="str">
        <f>IF($L54="","",ROUND($I$12-$N54,Rounding_Accuracy))</f>
        <v/>
      </c>
    </row>
    <row r="55" spans="6:15" x14ac:dyDescent="0.2">
      <c r="F55" s="84">
        <f>IF(MAX($F$31:$F54)+1&gt;$I$20,"",MAX($F$31:$F54)+1)</f>
        <v>24</v>
      </c>
      <c r="G55" s="81">
        <f t="shared" si="0"/>
        <v>2706.1314585087039</v>
      </c>
      <c r="H55" s="81">
        <f>IF($F55="","",-IPMT($I$13/Months_in_Year,$F55,$I$20,$I$12))</f>
        <v>1495.029760006375</v>
      </c>
      <c r="I55" s="81">
        <f>IF($F55="","",-PPMT($I$13/Months_in_Year,$F55,$I$20,$I$12))</f>
        <v>1211.1016985023289</v>
      </c>
      <c r="J55" s="81">
        <f>IF($F55="","",$I$12-SUM($I$31:$I55))</f>
        <v>223043.36230245393</v>
      </c>
      <c r="L55" s="83" t="str">
        <f>IF(MAX($L$31:$L54)+1&gt;$I$14,"",MAX($L$31:$L54)+1)</f>
        <v/>
      </c>
      <c r="M55" s="79" t="str">
        <f>IF($L55="","",-CUMIPMT($I$13/Months_in_Year,$I$20,$I$12,1,$L55*Months_in_Year,0))</f>
        <v/>
      </c>
      <c r="N55" s="79" t="str">
        <f>IF($L55="","",-CUMPRINC($I$13/Months_in_Year,$I$20,$I$12,1,$L55*Months_in_Year,0))</f>
        <v/>
      </c>
      <c r="O55" s="79" t="str">
        <f>IF($L55="","",ROUND($I$12-$N55,Rounding_Accuracy))</f>
        <v/>
      </c>
    </row>
    <row r="56" spans="6:15" x14ac:dyDescent="0.2">
      <c r="F56" s="84">
        <f>IF(MAX($F$31:$F55)+1&gt;$I$20,"",MAX($F$31:$F55)+1)</f>
        <v>25</v>
      </c>
      <c r="G56" s="81">
        <f t="shared" si="0"/>
        <v>2706.1314585087039</v>
      </c>
      <c r="H56" s="81">
        <f>IF($F56="","",-IPMT($I$13/Months_in_Year,$F56,$I$20,$I$12))</f>
        <v>1486.9557486830263</v>
      </c>
      <c r="I56" s="81">
        <f>IF($F56="","",-PPMT($I$13/Months_in_Year,$F56,$I$20,$I$12))</f>
        <v>1219.1757098256776</v>
      </c>
      <c r="J56" s="81">
        <f>IF($F56="","",$I$12-SUM($I$31:$I56))</f>
        <v>221824.18659262825</v>
      </c>
      <c r="L56" s="83" t="str">
        <f>IF(MAX($L$31:$L55)+1&gt;$I$14,"",MAX($L$31:$L55)+1)</f>
        <v/>
      </c>
      <c r="M56" s="79" t="str">
        <f>IF($L56="","",-CUMIPMT($I$13/Months_in_Year,$I$20,$I$12,1,$L56*Months_in_Year,0))</f>
        <v/>
      </c>
      <c r="N56" s="79" t="str">
        <f>IF($L56="","",-CUMPRINC($I$13/Months_in_Year,$I$20,$I$12,1,$L56*Months_in_Year,0))</f>
        <v/>
      </c>
      <c r="O56" s="79" t="str">
        <f>IF($L56="","",ROUND($I$12-$N56,Rounding_Accuracy))</f>
        <v/>
      </c>
    </row>
    <row r="57" spans="6:15" x14ac:dyDescent="0.2">
      <c r="F57" s="84">
        <f>IF(MAX($F$31:$F56)+1&gt;$I$20,"",MAX($F$31:$F56)+1)</f>
        <v>26</v>
      </c>
      <c r="G57" s="81">
        <f t="shared" si="0"/>
        <v>2706.1314585087039</v>
      </c>
      <c r="H57" s="81">
        <f>IF($F57="","",-IPMT($I$13/Months_in_Year,$F57,$I$20,$I$12))</f>
        <v>1478.8279106175216</v>
      </c>
      <c r="I57" s="81">
        <f>IF($F57="","",-PPMT($I$13/Months_in_Year,$F57,$I$20,$I$12))</f>
        <v>1227.3035478911822</v>
      </c>
      <c r="J57" s="81">
        <f>IF($F57="","",$I$12-SUM($I$31:$I57))</f>
        <v>220596.88304473707</v>
      </c>
      <c r="L57" s="83" t="str">
        <f>IF(MAX($L$31:$L56)+1&gt;$I$14,"",MAX($L$31:$L56)+1)</f>
        <v/>
      </c>
      <c r="M57" s="79" t="str">
        <f>IF($L57="","",-CUMIPMT($I$13/Months_in_Year,$I$20,$I$12,1,$L57*Months_in_Year,0))</f>
        <v/>
      </c>
      <c r="N57" s="79" t="str">
        <f>IF($L57="","",-CUMPRINC($I$13/Months_in_Year,$I$20,$I$12,1,$L57*Months_in_Year,0))</f>
        <v/>
      </c>
      <c r="O57" s="79" t="str">
        <f>IF($L57="","",ROUND($I$12-$N57,Rounding_Accuracy))</f>
        <v/>
      </c>
    </row>
    <row r="58" spans="6:15" x14ac:dyDescent="0.2">
      <c r="F58" s="84">
        <f>IF(MAX($F$31:$F57)+1&gt;$I$20,"",MAX($F$31:$F57)+1)</f>
        <v>27</v>
      </c>
      <c r="G58" s="81">
        <f t="shared" si="0"/>
        <v>2706.1314585087039</v>
      </c>
      <c r="H58" s="81">
        <f>IF($F58="","",-IPMT($I$13/Months_in_Year,$F58,$I$20,$I$12))</f>
        <v>1470.6458869649136</v>
      </c>
      <c r="I58" s="81">
        <f>IF($F58="","",-PPMT($I$13/Months_in_Year,$F58,$I$20,$I$12))</f>
        <v>1235.4855715437902</v>
      </c>
      <c r="J58" s="81">
        <f>IF($F58="","",$I$12-SUM($I$31:$I58))</f>
        <v>219361.39747319327</v>
      </c>
      <c r="L58" s="83" t="str">
        <f>IF(MAX($L$31:$L57)+1&gt;$I$14,"",MAX($L$31:$L57)+1)</f>
        <v/>
      </c>
      <c r="M58" s="79" t="str">
        <f>IF($L58="","",-CUMIPMT($I$13/Months_in_Year,$I$20,$I$12,1,$L58*Months_in_Year,0))</f>
        <v/>
      </c>
      <c r="N58" s="79" t="str">
        <f>IF($L58="","",-CUMPRINC($I$13/Months_in_Year,$I$20,$I$12,1,$L58*Months_in_Year,0))</f>
        <v/>
      </c>
      <c r="O58" s="79" t="str">
        <f>IF($L58="","",ROUND($I$12-$N58,Rounding_Accuracy))</f>
        <v/>
      </c>
    </row>
    <row r="59" spans="6:15" x14ac:dyDescent="0.2">
      <c r="F59" s="84">
        <f>IF(MAX($F$31:$F58)+1&gt;$I$20,"",MAX($F$31:$F58)+1)</f>
        <v>28</v>
      </c>
      <c r="G59" s="81">
        <f t="shared" si="0"/>
        <v>2706.1314585087039</v>
      </c>
      <c r="H59" s="81">
        <f>IF($F59="","",-IPMT($I$13/Months_in_Year,$F59,$I$20,$I$12))</f>
        <v>1462.409316487955</v>
      </c>
      <c r="I59" s="81">
        <f>IF($F59="","",-PPMT($I$13/Months_in_Year,$F59,$I$20,$I$12))</f>
        <v>1243.7221420207486</v>
      </c>
      <c r="J59" s="81">
        <f>IF($F59="","",$I$12-SUM($I$31:$I59))</f>
        <v>218117.67533117253</v>
      </c>
      <c r="L59" s="83" t="str">
        <f>IF(MAX($L$31:$L58)+1&gt;$I$14,"",MAX($L$31:$L58)+1)</f>
        <v/>
      </c>
      <c r="M59" s="79" t="str">
        <f>IF($L59="","",-CUMIPMT($I$13/Months_in_Year,$I$20,$I$12,1,$L59*Months_in_Year,0))</f>
        <v/>
      </c>
      <c r="N59" s="79" t="str">
        <f>IF($L59="","",-CUMPRINC($I$13/Months_in_Year,$I$20,$I$12,1,$L59*Months_in_Year,0))</f>
        <v/>
      </c>
      <c r="O59" s="79" t="str">
        <f>IF($L59="","",ROUND($I$12-$N59,Rounding_Accuracy))</f>
        <v/>
      </c>
    </row>
    <row r="60" spans="6:15" x14ac:dyDescent="0.2">
      <c r="F60" s="84">
        <f>IF(MAX($F$31:$F59)+1&gt;$I$20,"",MAX($F$31:$F59)+1)</f>
        <v>29</v>
      </c>
      <c r="G60" s="81">
        <f t="shared" si="0"/>
        <v>2706.1314585087039</v>
      </c>
      <c r="H60" s="81">
        <f>IF($F60="","",-IPMT($I$13/Months_in_Year,$F60,$I$20,$I$12))</f>
        <v>1454.1178355411498</v>
      </c>
      <c r="I60" s="81">
        <f>IF($F60="","",-PPMT($I$13/Months_in_Year,$F60,$I$20,$I$12))</f>
        <v>1252.0136229675538</v>
      </c>
      <c r="J60" s="81">
        <f>IF($F60="","",$I$12-SUM($I$31:$I60))</f>
        <v>216865.66170820495</v>
      </c>
      <c r="L60" s="83" t="str">
        <f>IF(MAX($L$31:$L59)+1&gt;$I$14,"",MAX($L$31:$L59)+1)</f>
        <v/>
      </c>
      <c r="M60" s="79" t="str">
        <f>IF($L60="","",-CUMIPMT($I$13/Months_in_Year,$I$20,$I$12,1,$L60*Months_in_Year,0))</f>
        <v/>
      </c>
      <c r="N60" s="79" t="str">
        <f>IF($L60="","",-CUMPRINC($I$13/Months_in_Year,$I$20,$I$12,1,$L60*Months_in_Year,0))</f>
        <v/>
      </c>
      <c r="O60" s="79" t="str">
        <f>IF($L60="","",ROUND($I$12-$N60,Rounding_Accuracy))</f>
        <v/>
      </c>
    </row>
    <row r="61" spans="6:15" x14ac:dyDescent="0.2">
      <c r="F61" s="84">
        <f>IF(MAX($F$31:$F60)+1&gt;$I$20,"",MAX($F$31:$F60)+1)</f>
        <v>30</v>
      </c>
      <c r="G61" s="81">
        <f t="shared" si="0"/>
        <v>2706.1314585087039</v>
      </c>
      <c r="H61" s="81">
        <f>IF($F61="","",-IPMT($I$13/Months_in_Year,$F61,$I$20,$I$12))</f>
        <v>1445.7710780546997</v>
      </c>
      <c r="I61" s="81">
        <f>IF($F61="","",-PPMT($I$13/Months_in_Year,$F61,$I$20,$I$12))</f>
        <v>1260.3603804540041</v>
      </c>
      <c r="J61" s="81">
        <f>IF($F61="","",$I$12-SUM($I$31:$I61))</f>
        <v>215605.30132775096</v>
      </c>
      <c r="L61" s="83" t="str">
        <f>IF(MAX($L$31:$L60)+1&gt;$I$14,"",MAX($L$31:$L60)+1)</f>
        <v/>
      </c>
      <c r="M61" s="79" t="str">
        <f>IF($L61="","",-CUMIPMT($I$13/Months_in_Year,$I$20,$I$12,1,$L61*Months_in_Year,0))</f>
        <v/>
      </c>
      <c r="N61" s="79" t="str">
        <f>IF($L61="","",-CUMPRINC($I$13/Months_in_Year,$I$20,$I$12,1,$L61*Months_in_Year,0))</f>
        <v/>
      </c>
      <c r="O61" s="79" t="str">
        <f>IF($L61="","",ROUND($I$12-$N61,Rounding_Accuracy))</f>
        <v/>
      </c>
    </row>
    <row r="62" spans="6:15" x14ac:dyDescent="0.2">
      <c r="F62" s="84">
        <f>IF(MAX($F$31:$F61)+1&gt;$I$20,"",MAX($F$31:$F61)+1)</f>
        <v>31</v>
      </c>
      <c r="G62" s="81">
        <f t="shared" si="0"/>
        <v>2706.1314585087039</v>
      </c>
      <c r="H62" s="81">
        <f>IF($F62="","",-IPMT($I$13/Months_in_Year,$F62,$I$20,$I$12))</f>
        <v>1437.3686755183398</v>
      </c>
      <c r="I62" s="81">
        <f>IF($F62="","",-PPMT($I$13/Months_in_Year,$F62,$I$20,$I$12))</f>
        <v>1268.762782990364</v>
      </c>
      <c r="J62" s="81">
        <f>IF($F62="","",$I$12-SUM($I$31:$I62))</f>
        <v>214336.53854476061</v>
      </c>
      <c r="L62" s="83" t="str">
        <f>IF(MAX($L$31:$L61)+1&gt;$I$14,"",MAX($L$31:$L61)+1)</f>
        <v/>
      </c>
      <c r="M62" s="79" t="str">
        <f>IF($L62="","",-CUMIPMT($I$13/Months_in_Year,$I$20,$I$12,1,$L62*Months_in_Year,0))</f>
        <v/>
      </c>
      <c r="N62" s="79" t="str">
        <f>IF($L62="","",-CUMPRINC($I$13/Months_in_Year,$I$20,$I$12,1,$L62*Months_in_Year,0))</f>
        <v/>
      </c>
      <c r="O62" s="79" t="str">
        <f>IF($L62="","",ROUND($I$12-$N62,Rounding_Accuracy))</f>
        <v/>
      </c>
    </row>
    <row r="63" spans="6:15" x14ac:dyDescent="0.2">
      <c r="F63" s="84">
        <f>IF(MAX($F$31:$F62)+1&gt;$I$20,"",MAX($F$31:$F62)+1)</f>
        <v>32</v>
      </c>
      <c r="G63" s="81">
        <f t="shared" si="0"/>
        <v>2706.1314585087039</v>
      </c>
      <c r="H63" s="81">
        <f>IF($F63="","",-IPMT($I$13/Months_in_Year,$F63,$I$20,$I$12))</f>
        <v>1428.9102569650709</v>
      </c>
      <c r="I63" s="81">
        <f>IF($F63="","",-PPMT($I$13/Months_in_Year,$F63,$I$20,$I$12))</f>
        <v>1277.2212015436332</v>
      </c>
      <c r="J63" s="81">
        <f>IF($F63="","",$I$12-SUM($I$31:$I63))</f>
        <v>213059.31734321697</v>
      </c>
      <c r="L63" s="83" t="str">
        <f>IF(MAX($L$31:$L62)+1&gt;$I$14,"",MAX($L$31:$L62)+1)</f>
        <v/>
      </c>
      <c r="M63" s="79" t="str">
        <f>IF($L63="","",-CUMIPMT($I$13/Months_in_Year,$I$20,$I$12,1,$L63*Months_in_Year,0))</f>
        <v/>
      </c>
      <c r="N63" s="79" t="str">
        <f>IF($L63="","",-CUMPRINC($I$13/Months_in_Year,$I$20,$I$12,1,$L63*Months_in_Year,0))</f>
        <v/>
      </c>
      <c r="O63" s="79" t="str">
        <f>IF($L63="","",ROUND($I$12-$N63,Rounding_Accuracy))</f>
        <v/>
      </c>
    </row>
    <row r="64" spans="6:15" x14ac:dyDescent="0.2">
      <c r="F64" s="84">
        <f>IF(MAX($F$31:$F63)+1&gt;$I$20,"",MAX($F$31:$F63)+1)</f>
        <v>33</v>
      </c>
      <c r="G64" s="81">
        <f t="shared" si="0"/>
        <v>2706.1314585087039</v>
      </c>
      <c r="H64" s="81">
        <f>IF($F64="","",-IPMT($I$13/Months_in_Year,$F64,$I$20,$I$12))</f>
        <v>1420.3954489547798</v>
      </c>
      <c r="I64" s="81">
        <f>IF($F64="","",-PPMT($I$13/Months_in_Year,$F64,$I$20,$I$12))</f>
        <v>1285.7360095539241</v>
      </c>
      <c r="J64" s="81">
        <f>IF($F64="","",$I$12-SUM($I$31:$I64))</f>
        <v>211773.58133366302</v>
      </c>
      <c r="L64" s="83" t="str">
        <f>IF(MAX($L$31:$L63)+1&gt;$I$14,"",MAX($L$31:$L63)+1)</f>
        <v/>
      </c>
      <c r="M64" s="79" t="str">
        <f>IF($L64="","",-CUMIPMT($I$13/Months_in_Year,$I$20,$I$12,1,$L64*Months_in_Year,0))</f>
        <v/>
      </c>
      <c r="N64" s="79" t="str">
        <f>IF($L64="","",-CUMPRINC($I$13/Months_in_Year,$I$20,$I$12,1,$L64*Months_in_Year,0))</f>
        <v/>
      </c>
      <c r="O64" s="79" t="str">
        <f>IF($L64="","",ROUND($I$12-$N64,Rounding_Accuracy))</f>
        <v/>
      </c>
    </row>
    <row r="65" spans="6:15" x14ac:dyDescent="0.2">
      <c r="F65" s="84">
        <f>IF(MAX($F$31:$F64)+1&gt;$I$20,"",MAX($F$31:$F64)+1)</f>
        <v>34</v>
      </c>
      <c r="G65" s="81">
        <f t="shared" si="0"/>
        <v>2706.1314585087039</v>
      </c>
      <c r="H65" s="81">
        <f>IF($F65="","",-IPMT($I$13/Months_in_Year,$F65,$I$20,$I$12))</f>
        <v>1411.8238755577538</v>
      </c>
      <c r="I65" s="81">
        <f>IF($F65="","",-PPMT($I$13/Months_in_Year,$F65,$I$20,$I$12))</f>
        <v>1294.3075829509501</v>
      </c>
      <c r="J65" s="81">
        <f>IF($F65="","",$I$12-SUM($I$31:$I65))</f>
        <v>210479.27375071211</v>
      </c>
      <c r="L65" s="83" t="str">
        <f>IF(MAX($L$31:$L64)+1&gt;$I$14,"",MAX($L$31:$L64)+1)</f>
        <v/>
      </c>
      <c r="M65" s="79" t="str">
        <f>IF($L65="","",-CUMIPMT($I$13/Months_in_Year,$I$20,$I$12,1,$L65*Months_in_Year,0))</f>
        <v/>
      </c>
      <c r="N65" s="79" t="str">
        <f>IF($L65="","",-CUMPRINC($I$13/Months_in_Year,$I$20,$I$12,1,$L65*Months_in_Year,0))</f>
        <v/>
      </c>
      <c r="O65" s="79" t="str">
        <f>IF($L65="","",ROUND($I$12-$N65,Rounding_Accuracy))</f>
        <v/>
      </c>
    </row>
    <row r="66" spans="6:15" x14ac:dyDescent="0.2">
      <c r="F66" s="84">
        <f>IF(MAX($F$31:$F65)+1&gt;$I$20,"",MAX($F$31:$F65)+1)</f>
        <v>35</v>
      </c>
      <c r="G66" s="81">
        <f t="shared" si="0"/>
        <v>2706.1314585087039</v>
      </c>
      <c r="H66" s="81">
        <f>IF($F66="","",-IPMT($I$13/Months_in_Year,$F66,$I$20,$I$12))</f>
        <v>1403.1951583380805</v>
      </c>
      <c r="I66" s="81">
        <f>IF($F66="","",-PPMT($I$13/Months_in_Year,$F66,$I$20,$I$12))</f>
        <v>1302.9363001706233</v>
      </c>
      <c r="J66" s="81">
        <f>IF($F66="","",$I$12-SUM($I$31:$I66))</f>
        <v>209176.33745054147</v>
      </c>
      <c r="L66" s="83" t="str">
        <f>IF(MAX($L$31:$L65)+1&gt;$I$14,"",MAX($L$31:$L65)+1)</f>
        <v/>
      </c>
      <c r="M66" s="79" t="str">
        <f>IF($L66="","",-CUMIPMT($I$13/Months_in_Year,$I$20,$I$12,1,$L66*Months_in_Year,0))</f>
        <v/>
      </c>
      <c r="N66" s="79" t="str">
        <f>IF($L66="","",-CUMPRINC($I$13/Months_in_Year,$I$20,$I$12,1,$L66*Months_in_Year,0))</f>
        <v/>
      </c>
      <c r="O66" s="79" t="str">
        <f>IF($L66="","",ROUND($I$12-$N66,Rounding_Accuracy))</f>
        <v/>
      </c>
    </row>
    <row r="67" spans="6:15" x14ac:dyDescent="0.2">
      <c r="F67" s="84">
        <f>IF(MAX($F$31:$F66)+1&gt;$I$20,"",MAX($F$31:$F66)+1)</f>
        <v>36</v>
      </c>
      <c r="G67" s="81">
        <f t="shared" si="0"/>
        <v>2706.1314585087039</v>
      </c>
      <c r="H67" s="81">
        <f>IF($F67="","",-IPMT($I$13/Months_in_Year,$F67,$I$20,$I$12))</f>
        <v>1394.5089163369432</v>
      </c>
      <c r="I67" s="81">
        <f>IF($F67="","",-PPMT($I$13/Months_in_Year,$F67,$I$20,$I$12))</f>
        <v>1311.6225421717606</v>
      </c>
      <c r="J67" s="81">
        <f>IF($F67="","",$I$12-SUM($I$31:$I67))</f>
        <v>207864.7149083697</v>
      </c>
      <c r="L67" s="83" t="str">
        <f>IF(MAX($L$31:$L66)+1&gt;$I$14,"",MAX($L$31:$L66)+1)</f>
        <v/>
      </c>
      <c r="M67" s="79" t="str">
        <f>IF($L67="","",-CUMIPMT($I$13/Months_in_Year,$I$20,$I$12,1,$L67*Months_in_Year,0))</f>
        <v/>
      </c>
      <c r="N67" s="79" t="str">
        <f>IF($L67="","",-CUMPRINC($I$13/Months_in_Year,$I$20,$I$12,1,$L67*Months_in_Year,0))</f>
        <v/>
      </c>
      <c r="O67" s="79" t="str">
        <f>IF($L67="","",ROUND($I$12-$N67,Rounding_Accuracy))</f>
        <v/>
      </c>
    </row>
    <row r="68" spans="6:15" x14ac:dyDescent="0.2">
      <c r="F68" s="84">
        <f>IF(MAX($F$31:$F67)+1&gt;$I$20,"",MAX($F$31:$F67)+1)</f>
        <v>37</v>
      </c>
      <c r="G68" s="81">
        <f t="shared" si="0"/>
        <v>2706.1314585087039</v>
      </c>
      <c r="H68" s="81">
        <f>IF($F68="","",-IPMT($I$13/Months_in_Year,$F68,$I$20,$I$12))</f>
        <v>1385.7647660557982</v>
      </c>
      <c r="I68" s="81">
        <f>IF($F68="","",-PPMT($I$13/Months_in_Year,$F68,$I$20,$I$12))</f>
        <v>1320.3666924529057</v>
      </c>
      <c r="J68" s="81">
        <f>IF($F68="","",$I$12-SUM($I$31:$I68))</f>
        <v>206544.34821591681</v>
      </c>
      <c r="L68" s="83" t="str">
        <f>IF(MAX($L$31:$L67)+1&gt;$I$14,"",MAX($L$31:$L67)+1)</f>
        <v/>
      </c>
      <c r="M68" s="79" t="str">
        <f>IF($L68="","",-CUMIPMT($I$13/Months_in_Year,$I$20,$I$12,1,$L68*Months_in_Year,0))</f>
        <v/>
      </c>
      <c r="N68" s="79" t="str">
        <f>IF($L68="","",-CUMPRINC($I$13/Months_in_Year,$I$20,$I$12,1,$L68*Months_in_Year,0))</f>
        <v/>
      </c>
      <c r="O68" s="79" t="str">
        <f>IF($L68="","",ROUND($I$12-$N68,Rounding_Accuracy))</f>
        <v/>
      </c>
    </row>
    <row r="69" spans="6:15" x14ac:dyDescent="0.2">
      <c r="F69" s="84">
        <f>IF(MAX($F$31:$F68)+1&gt;$I$20,"",MAX($F$31:$F68)+1)</f>
        <v>38</v>
      </c>
      <c r="G69" s="81">
        <f t="shared" si="0"/>
        <v>2706.1314585087039</v>
      </c>
      <c r="H69" s="81">
        <f>IF($F69="","",-IPMT($I$13/Months_in_Year,$F69,$I$20,$I$12))</f>
        <v>1376.9623214394451</v>
      </c>
      <c r="I69" s="81">
        <f>IF($F69="","",-PPMT($I$13/Months_in_Year,$F69,$I$20,$I$12))</f>
        <v>1329.1691370692586</v>
      </c>
      <c r="J69" s="81">
        <f>IF($F69="","",$I$12-SUM($I$31:$I69))</f>
        <v>205215.17907884755</v>
      </c>
      <c r="L69" s="83" t="str">
        <f>IF(MAX($L$31:$L68)+1&gt;$I$14,"",MAX($L$31:$L68)+1)</f>
        <v/>
      </c>
      <c r="M69" s="79" t="str">
        <f>IF($L69="","",-CUMIPMT($I$13/Months_in_Year,$I$20,$I$12,1,$L69*Months_in_Year,0))</f>
        <v/>
      </c>
      <c r="N69" s="79" t="str">
        <f>IF($L69="","",-CUMPRINC($I$13/Months_in_Year,$I$20,$I$12,1,$L69*Months_in_Year,0))</f>
        <v/>
      </c>
      <c r="O69" s="79" t="str">
        <f>IF($L69="","",ROUND($I$12-$N69,Rounding_Accuracy))</f>
        <v/>
      </c>
    </row>
    <row r="70" spans="6:15" x14ac:dyDescent="0.2">
      <c r="F70" s="84">
        <f>IF(MAX($F$31:$F69)+1&gt;$I$20,"",MAX($F$31:$F69)+1)</f>
        <v>39</v>
      </c>
      <c r="G70" s="81">
        <f t="shared" si="0"/>
        <v>2706.1314585087039</v>
      </c>
      <c r="H70" s="81">
        <f>IF($F70="","",-IPMT($I$13/Months_in_Year,$F70,$I$20,$I$12))</f>
        <v>1368.1011938589836</v>
      </c>
      <c r="I70" s="81">
        <f>IF($F70="","",-PPMT($I$13/Months_in_Year,$F70,$I$20,$I$12))</f>
        <v>1338.0302646497203</v>
      </c>
      <c r="J70" s="81">
        <f>IF($F70="","",$I$12-SUM($I$31:$I70))</f>
        <v>203877.14881419783</v>
      </c>
      <c r="L70" s="83" t="str">
        <f>IF(MAX($L$31:$L69)+1&gt;$I$14,"",MAX($L$31:$L69)+1)</f>
        <v/>
      </c>
      <c r="M70" s="79" t="str">
        <f>IF($L70="","",-CUMIPMT($I$13/Months_in_Year,$I$20,$I$12,1,$L70*Months_in_Year,0))</f>
        <v/>
      </c>
      <c r="N70" s="79" t="str">
        <f>IF($L70="","",-CUMPRINC($I$13/Months_in_Year,$I$20,$I$12,1,$L70*Months_in_Year,0))</f>
        <v/>
      </c>
      <c r="O70" s="79" t="str">
        <f>IF($L70="","",ROUND($I$12-$N70,Rounding_Accuracy))</f>
        <v/>
      </c>
    </row>
    <row r="71" spans="6:15" x14ac:dyDescent="0.2">
      <c r="F71" s="84">
        <f>IF(MAX($F$31:$F70)+1&gt;$I$20,"",MAX($F$31:$F70)+1)</f>
        <v>40</v>
      </c>
      <c r="G71" s="81">
        <f t="shared" si="0"/>
        <v>2706.1314585087039</v>
      </c>
      <c r="H71" s="81">
        <f>IF($F71="","",-IPMT($I$13/Months_in_Year,$F71,$I$20,$I$12))</f>
        <v>1359.1809920946521</v>
      </c>
      <c r="I71" s="81">
        <f>IF($F71="","",-PPMT($I$13/Months_in_Year,$F71,$I$20,$I$12))</f>
        <v>1346.9504664140516</v>
      </c>
      <c r="J71" s="81">
        <f>IF($F71="","",$I$12-SUM($I$31:$I71))</f>
        <v>202530.19834778376</v>
      </c>
      <c r="L71" s="83" t="str">
        <f>IF(MAX($L$31:$L70)+1&gt;$I$14,"",MAX($L$31:$L70)+1)</f>
        <v/>
      </c>
      <c r="M71" s="79" t="str">
        <f>IF($L71="","",-CUMIPMT($I$13/Months_in_Year,$I$20,$I$12,1,$L71*Months_in_Year,0))</f>
        <v/>
      </c>
      <c r="N71" s="79" t="str">
        <f>IF($L71="","",-CUMPRINC($I$13/Months_in_Year,$I$20,$I$12,1,$L71*Months_in_Year,0))</f>
        <v/>
      </c>
      <c r="O71" s="79" t="str">
        <f>IF($L71="","",ROUND($I$12-$N71,Rounding_Accuracy))</f>
        <v/>
      </c>
    </row>
    <row r="72" spans="6:15" x14ac:dyDescent="0.2">
      <c r="F72" s="84">
        <f>IF(MAX($F$31:$F71)+1&gt;$I$20,"",MAX($F$31:$F71)+1)</f>
        <v>41</v>
      </c>
      <c r="G72" s="81">
        <f t="shared" si="0"/>
        <v>2706.1314585087039</v>
      </c>
      <c r="H72" s="81">
        <f>IF($F72="","",-IPMT($I$13/Months_in_Year,$F72,$I$20,$I$12))</f>
        <v>1350.2013223185586</v>
      </c>
      <c r="I72" s="81">
        <f>IF($F72="","",-PPMT($I$13/Months_in_Year,$F72,$I$20,$I$12))</f>
        <v>1355.9301361901455</v>
      </c>
      <c r="J72" s="81">
        <f>IF($F72="","",$I$12-SUM($I$31:$I72))</f>
        <v>201174.26821159362</v>
      </c>
      <c r="L72" s="83" t="str">
        <f>IF(MAX($L$31:$L71)+1&gt;$I$14,"",MAX($L$31:$L71)+1)</f>
        <v/>
      </c>
      <c r="M72" s="79" t="str">
        <f>IF($L72="","",-CUMIPMT($I$13/Months_in_Year,$I$20,$I$12,1,$L72*Months_in_Year,0))</f>
        <v/>
      </c>
      <c r="N72" s="79" t="str">
        <f>IF($L72="","",-CUMPRINC($I$13/Months_in_Year,$I$20,$I$12,1,$L72*Months_in_Year,0))</f>
        <v/>
      </c>
      <c r="O72" s="79" t="str">
        <f>IF($L72="","",ROUND($I$12-$N72,Rounding_Accuracy))</f>
        <v/>
      </c>
    </row>
    <row r="73" spans="6:15" x14ac:dyDescent="0.2">
      <c r="F73" s="84">
        <f>IF(MAX($F$31:$F72)+1&gt;$I$20,"",MAX($F$31:$F72)+1)</f>
        <v>42</v>
      </c>
      <c r="G73" s="81">
        <f t="shared" si="0"/>
        <v>2706.1314585087039</v>
      </c>
      <c r="H73" s="81">
        <f>IF($F73="","",-IPMT($I$13/Months_in_Year,$F73,$I$20,$I$12))</f>
        <v>1341.161788077291</v>
      </c>
      <c r="I73" s="81">
        <f>IF($F73="","",-PPMT($I$13/Months_in_Year,$F73,$I$20,$I$12))</f>
        <v>1364.9696704314133</v>
      </c>
      <c r="J73" s="81">
        <f>IF($F73="","",$I$12-SUM($I$31:$I73))</f>
        <v>199809.29854116222</v>
      </c>
      <c r="L73" s="83" t="str">
        <f>IF(MAX($L$31:$L72)+1&gt;$I$14,"",MAX($L$31:$L72)+1)</f>
        <v/>
      </c>
      <c r="M73" s="79" t="str">
        <f>IF($L73="","",-CUMIPMT($I$13/Months_in_Year,$I$20,$I$12,1,$L73*Months_in_Year,0))</f>
        <v/>
      </c>
      <c r="N73" s="79" t="str">
        <f>IF($L73="","",-CUMPRINC($I$13/Months_in_Year,$I$20,$I$12,1,$L73*Months_in_Year,0))</f>
        <v/>
      </c>
      <c r="O73" s="79" t="str">
        <f>IF($L73="","",ROUND($I$12-$N73,Rounding_Accuracy))</f>
        <v/>
      </c>
    </row>
    <row r="74" spans="6:15" x14ac:dyDescent="0.2">
      <c r="F74" s="84">
        <f>IF(MAX($F$31:$F73)+1&gt;$I$20,"",MAX($F$31:$F73)+1)</f>
        <v>43</v>
      </c>
      <c r="G74" s="81">
        <f t="shared" si="0"/>
        <v>2706.1314585087039</v>
      </c>
      <c r="H74" s="81">
        <f>IF($F74="","",-IPMT($I$13/Months_in_Year,$F74,$I$20,$I$12))</f>
        <v>1332.0619902744147</v>
      </c>
      <c r="I74" s="81">
        <f>IF($F74="","",-PPMT($I$13/Months_in_Year,$F74,$I$20,$I$12))</f>
        <v>1374.0694682342892</v>
      </c>
      <c r="J74" s="81">
        <f>IF($F74="","",$I$12-SUM($I$31:$I74))</f>
        <v>198435.22907292793</v>
      </c>
      <c r="L74" s="83" t="str">
        <f>IF(MAX($L$31:$L73)+1&gt;$I$14,"",MAX($L$31:$L73)+1)</f>
        <v/>
      </c>
      <c r="M74" s="79" t="str">
        <f>IF($L74="","",-CUMIPMT($I$13/Months_in_Year,$I$20,$I$12,1,$L74*Months_in_Year,0))</f>
        <v/>
      </c>
      <c r="N74" s="79" t="str">
        <f>IF($L74="","",-CUMPRINC($I$13/Months_in_Year,$I$20,$I$12,1,$L74*Months_in_Year,0))</f>
        <v/>
      </c>
      <c r="O74" s="79" t="str">
        <f>IF($L74="","",ROUND($I$12-$N74,Rounding_Accuracy))</f>
        <v/>
      </c>
    </row>
    <row r="75" spans="6:15" x14ac:dyDescent="0.2">
      <c r="F75" s="84">
        <f>IF(MAX($F$31:$F74)+1&gt;$I$20,"",MAX($F$31:$F74)+1)</f>
        <v>44</v>
      </c>
      <c r="G75" s="81">
        <f t="shared" si="0"/>
        <v>2706.1314585087039</v>
      </c>
      <c r="H75" s="81">
        <f>IF($F75="","",-IPMT($I$13/Months_in_Year,$F75,$I$20,$I$12))</f>
        <v>1322.9015271528529</v>
      </c>
      <c r="I75" s="81">
        <f>IF($F75="","",-PPMT($I$13/Months_in_Year,$F75,$I$20,$I$12))</f>
        <v>1383.229931355851</v>
      </c>
      <c r="J75" s="81">
        <f>IF($F75="","",$I$12-SUM($I$31:$I75))</f>
        <v>197051.99914157207</v>
      </c>
      <c r="L75" s="83" t="str">
        <f>IF(MAX($L$31:$L74)+1&gt;$I$14,"",MAX($L$31:$L74)+1)</f>
        <v/>
      </c>
      <c r="M75" s="79" t="str">
        <f>IF($L75="","",-CUMIPMT($I$13/Months_in_Year,$I$20,$I$12,1,$L75*Months_in_Year,0))</f>
        <v/>
      </c>
      <c r="N75" s="79" t="str">
        <f>IF($L75="","",-CUMPRINC($I$13/Months_in_Year,$I$20,$I$12,1,$L75*Months_in_Year,0))</f>
        <v/>
      </c>
      <c r="O75" s="79" t="str">
        <f>IF($L75="","",ROUND($I$12-$N75,Rounding_Accuracy))</f>
        <v/>
      </c>
    </row>
    <row r="76" spans="6:15" x14ac:dyDescent="0.2">
      <c r="F76" s="84">
        <f>IF(MAX($F$31:$F75)+1&gt;$I$20,"",MAX($F$31:$F75)+1)</f>
        <v>45</v>
      </c>
      <c r="G76" s="81">
        <f t="shared" si="0"/>
        <v>2706.1314585087039</v>
      </c>
      <c r="H76" s="81">
        <f>IF($F76="","",-IPMT($I$13/Months_in_Year,$F76,$I$20,$I$12))</f>
        <v>1313.679994277147</v>
      </c>
      <c r="I76" s="81">
        <f>IF($F76="","",-PPMT($I$13/Months_in_Year,$F76,$I$20,$I$12))</f>
        <v>1392.4514642315567</v>
      </c>
      <c r="J76" s="81">
        <f>IF($F76="","",$I$12-SUM($I$31:$I76))</f>
        <v>195659.54767734051</v>
      </c>
      <c r="L76" s="83" t="str">
        <f>IF(MAX($L$31:$L75)+1&gt;$I$14,"",MAX($L$31:$L75)+1)</f>
        <v/>
      </c>
      <c r="M76" s="79" t="str">
        <f>IF($L76="","",-CUMIPMT($I$13/Months_in_Year,$I$20,$I$12,1,$L76*Months_in_Year,0))</f>
        <v/>
      </c>
      <c r="N76" s="79" t="str">
        <f>IF($L76="","",-CUMPRINC($I$13/Months_in_Year,$I$20,$I$12,1,$L76*Months_in_Year,0))</f>
        <v/>
      </c>
      <c r="O76" s="79" t="str">
        <f>IF($L76="","",ROUND($I$12-$N76,Rounding_Accuracy))</f>
        <v/>
      </c>
    </row>
    <row r="77" spans="6:15" x14ac:dyDescent="0.2">
      <c r="F77" s="84">
        <f>IF(MAX($F$31:$F76)+1&gt;$I$20,"",MAX($F$31:$F76)+1)</f>
        <v>46</v>
      </c>
      <c r="G77" s="81">
        <f t="shared" si="0"/>
        <v>2706.1314585087039</v>
      </c>
      <c r="H77" s="81">
        <f>IF($F77="","",-IPMT($I$13/Months_in_Year,$F77,$I$20,$I$12))</f>
        <v>1304.3969845156037</v>
      </c>
      <c r="I77" s="81">
        <f>IF($F77="","",-PPMT($I$13/Months_in_Year,$F77,$I$20,$I$12))</f>
        <v>1401.7344739931004</v>
      </c>
      <c r="J77" s="81">
        <f>IF($F77="","",$I$12-SUM($I$31:$I77))</f>
        <v>194257.81320334741</v>
      </c>
      <c r="L77" s="83" t="str">
        <f>IF(MAX($L$31:$L76)+1&gt;$I$14,"",MAX($L$31:$L76)+1)</f>
        <v/>
      </c>
      <c r="M77" s="79" t="str">
        <f>IF($L77="","",-CUMIPMT($I$13/Months_in_Year,$I$20,$I$12,1,$L77*Months_in_Year,0))</f>
        <v/>
      </c>
      <c r="N77" s="79" t="str">
        <f>IF($L77="","",-CUMPRINC($I$13/Months_in_Year,$I$20,$I$12,1,$L77*Months_in_Year,0))</f>
        <v/>
      </c>
      <c r="O77" s="79" t="str">
        <f>IF($L77="","",ROUND($I$12-$N77,Rounding_Accuracy))</f>
        <v/>
      </c>
    </row>
    <row r="78" spans="6:15" x14ac:dyDescent="0.2">
      <c r="F78" s="84">
        <f>IF(MAX($F$31:$F77)+1&gt;$I$20,"",MAX($F$31:$F77)+1)</f>
        <v>47</v>
      </c>
      <c r="G78" s="81">
        <f t="shared" si="0"/>
        <v>2706.1314585087039</v>
      </c>
      <c r="H78" s="81">
        <f>IF($F78="","",-IPMT($I$13/Months_in_Year,$F78,$I$20,$I$12))</f>
        <v>1295.0520880223164</v>
      </c>
      <c r="I78" s="81">
        <f>IF($F78="","",-PPMT($I$13/Months_in_Year,$F78,$I$20,$I$12))</f>
        <v>1411.0793704863877</v>
      </c>
      <c r="J78" s="81">
        <f>IF($F78="","",$I$12-SUM($I$31:$I78))</f>
        <v>192846.73383286103</v>
      </c>
      <c r="L78" s="83" t="str">
        <f>IF(MAX($L$31:$L77)+1&gt;$I$14,"",MAX($L$31:$L77)+1)</f>
        <v/>
      </c>
      <c r="M78" s="79" t="str">
        <f>IF($L78="","",-CUMIPMT($I$13/Months_in_Year,$I$20,$I$12,1,$L78*Months_in_Year,0))</f>
        <v/>
      </c>
      <c r="N78" s="79" t="str">
        <f>IF($L78="","",-CUMPRINC($I$13/Months_in_Year,$I$20,$I$12,1,$L78*Months_in_Year,0))</f>
        <v/>
      </c>
      <c r="O78" s="79" t="str">
        <f>IF($L78="","",ROUND($I$12-$N78,Rounding_Accuracy))</f>
        <v/>
      </c>
    </row>
    <row r="79" spans="6:15" x14ac:dyDescent="0.2">
      <c r="F79" s="84">
        <f>IF(MAX($F$31:$F78)+1&gt;$I$20,"",MAX($F$31:$F78)+1)</f>
        <v>48</v>
      </c>
      <c r="G79" s="81">
        <f t="shared" si="0"/>
        <v>2706.1314585087039</v>
      </c>
      <c r="H79" s="81">
        <f>IF($F79="","",-IPMT($I$13/Months_in_Year,$F79,$I$20,$I$12))</f>
        <v>1285.6448922190734</v>
      </c>
      <c r="I79" s="81">
        <f>IF($F79="","",-PPMT($I$13/Months_in_Year,$F79,$I$20,$I$12))</f>
        <v>1420.4865662896302</v>
      </c>
      <c r="J79" s="81">
        <f>IF($F79="","",$I$12-SUM($I$31:$I79))</f>
        <v>191426.24726657139</v>
      </c>
      <c r="L79" s="83" t="str">
        <f>IF(MAX($L$31:$L78)+1&gt;$I$14,"",MAX($L$31:$L78)+1)</f>
        <v/>
      </c>
      <c r="M79" s="79" t="str">
        <f>IF($L79="","",-CUMIPMT($I$13/Months_in_Year,$I$20,$I$12,1,$L79*Months_in_Year,0))</f>
        <v/>
      </c>
      <c r="N79" s="79" t="str">
        <f>IF($L79="","",-CUMPRINC($I$13/Months_in_Year,$I$20,$I$12,1,$L79*Months_in_Year,0))</f>
        <v/>
      </c>
      <c r="O79" s="79" t="str">
        <f>IF($L79="","",ROUND($I$12-$N79,Rounding_Accuracy))</f>
        <v/>
      </c>
    </row>
    <row r="80" spans="6:15" x14ac:dyDescent="0.2">
      <c r="F80" s="84">
        <f>IF(MAX($F$31:$F79)+1&gt;$I$20,"",MAX($F$31:$F79)+1)</f>
        <v>49</v>
      </c>
      <c r="G80" s="81">
        <f t="shared" si="0"/>
        <v>2706.1314585087039</v>
      </c>
      <c r="H80" s="81">
        <f>IF($F80="","",-IPMT($I$13/Months_in_Year,$F80,$I$20,$I$12))</f>
        <v>1276.1749817771426</v>
      </c>
      <c r="I80" s="81">
        <f>IF($F80="","",-PPMT($I$13/Months_in_Year,$F80,$I$20,$I$12))</f>
        <v>1429.9564767315615</v>
      </c>
      <c r="J80" s="81">
        <f>IF($F80="","",$I$12-SUM($I$31:$I80))</f>
        <v>189996.29078983984</v>
      </c>
      <c r="L80" s="83" t="str">
        <f>IF(MAX($L$31:$L79)+1&gt;$I$14,"",MAX($L$31:$L79)+1)</f>
        <v/>
      </c>
      <c r="M80" s="79" t="str">
        <f>IF($L80="","",-CUMIPMT($I$13/Months_in_Year,$I$20,$I$12,1,$L80*Months_in_Year,0))</f>
        <v/>
      </c>
      <c r="N80" s="79" t="str">
        <f>IF($L80="","",-CUMPRINC($I$13/Months_in_Year,$I$20,$I$12,1,$L80*Months_in_Year,0))</f>
        <v/>
      </c>
      <c r="O80" s="79" t="str">
        <f>IF($L80="","",ROUND($I$12-$N80,Rounding_Accuracy))</f>
        <v/>
      </c>
    </row>
    <row r="81" spans="6:15" x14ac:dyDescent="0.2">
      <c r="F81" s="84">
        <f>IF(MAX($F$31:$F80)+1&gt;$I$20,"",MAX($F$31:$F80)+1)</f>
        <v>50</v>
      </c>
      <c r="G81" s="81">
        <f t="shared" si="0"/>
        <v>2706.1314585087039</v>
      </c>
      <c r="H81" s="81">
        <f>IF($F81="","",-IPMT($I$13/Months_in_Year,$F81,$I$20,$I$12))</f>
        <v>1266.6419385989323</v>
      </c>
      <c r="I81" s="81">
        <f>IF($F81="","",-PPMT($I$13/Months_in_Year,$F81,$I$20,$I$12))</f>
        <v>1439.4895199097716</v>
      </c>
      <c r="J81" s="81">
        <f>IF($F81="","",$I$12-SUM($I$31:$I81))</f>
        <v>188556.80126993006</v>
      </c>
      <c r="L81" s="83" t="str">
        <f>IF(MAX($L$31:$L80)+1&gt;$I$14,"",MAX($L$31:$L80)+1)</f>
        <v/>
      </c>
      <c r="M81" s="79" t="str">
        <f>IF($L81="","",-CUMIPMT($I$13/Months_in_Year,$I$20,$I$12,1,$L81*Months_in_Year,0))</f>
        <v/>
      </c>
      <c r="N81" s="79" t="str">
        <f>IF($L81="","",-CUMPRINC($I$13/Months_in_Year,$I$20,$I$12,1,$L81*Months_in_Year,0))</f>
        <v/>
      </c>
      <c r="O81" s="79" t="str">
        <f>IF($L81="","",ROUND($I$12-$N81,Rounding_Accuracy))</f>
        <v/>
      </c>
    </row>
    <row r="82" spans="6:15" x14ac:dyDescent="0.2">
      <c r="F82" s="84">
        <f>IF(MAX($F$31:$F81)+1&gt;$I$20,"",MAX($F$31:$F81)+1)</f>
        <v>51</v>
      </c>
      <c r="G82" s="81">
        <f t="shared" si="0"/>
        <v>2706.1314585087039</v>
      </c>
      <c r="H82" s="81">
        <f>IF($F82="","",-IPMT($I$13/Months_in_Year,$F82,$I$20,$I$12))</f>
        <v>1257.0453417995341</v>
      </c>
      <c r="I82" s="81">
        <f>IF($F82="","",-PPMT($I$13/Months_in_Year,$F82,$I$20,$I$12))</f>
        <v>1449.08611670917</v>
      </c>
      <c r="J82" s="81">
        <f>IF($F82="","",$I$12-SUM($I$31:$I82))</f>
        <v>187107.7151532209</v>
      </c>
      <c r="L82" s="67"/>
    </row>
    <row r="83" spans="6:15" x14ac:dyDescent="0.2">
      <c r="F83" s="84">
        <f>IF(MAX($F$31:$F82)+1&gt;$I$20,"",MAX($F$31:$F82)+1)</f>
        <v>52</v>
      </c>
      <c r="G83" s="81">
        <f t="shared" si="0"/>
        <v>2706.1314585087039</v>
      </c>
      <c r="H83" s="81">
        <f>IF($F83="","",-IPMT($I$13/Months_in_Year,$F83,$I$20,$I$12))</f>
        <v>1247.3847676881394</v>
      </c>
      <c r="I83" s="81">
        <f>IF($F83="","",-PPMT($I$13/Months_in_Year,$F83,$I$20,$I$12))</f>
        <v>1458.7466908205647</v>
      </c>
      <c r="J83" s="81">
        <f>IF($F83="","",$I$12-SUM($I$31:$I83))</f>
        <v>185648.96846240031</v>
      </c>
      <c r="L83" s="67"/>
    </row>
    <row r="84" spans="6:15" x14ac:dyDescent="0.2">
      <c r="F84" s="84">
        <f>IF(MAX($F$31:$F83)+1&gt;$I$20,"",MAX($F$31:$F83)+1)</f>
        <v>53</v>
      </c>
      <c r="G84" s="81">
        <f t="shared" si="0"/>
        <v>2706.1314585087039</v>
      </c>
      <c r="H84" s="81">
        <f>IF($F84="","",-IPMT($I$13/Months_in_Year,$F84,$I$20,$I$12))</f>
        <v>1237.6597897493352</v>
      </c>
      <c r="I84" s="81">
        <f>IF($F84="","",-PPMT($I$13/Months_in_Year,$F84,$I$20,$I$12))</f>
        <v>1468.4716687593682</v>
      </c>
      <c r="J84" s="81">
        <f>IF($F84="","",$I$12-SUM($I$31:$I84))</f>
        <v>184180.49679364095</v>
      </c>
      <c r="L84" s="67"/>
    </row>
    <row r="85" spans="6:15" x14ac:dyDescent="0.2">
      <c r="F85" s="84">
        <f>IF(MAX($F$31:$F84)+1&gt;$I$20,"",MAX($F$31:$F84)+1)</f>
        <v>54</v>
      </c>
      <c r="G85" s="81">
        <f t="shared" si="0"/>
        <v>2706.1314585087039</v>
      </c>
      <c r="H85" s="81">
        <f>IF($F85="","",-IPMT($I$13/Months_in_Year,$F85,$I$20,$I$12))</f>
        <v>1227.869978624273</v>
      </c>
      <c r="I85" s="81">
        <f>IF($F85="","",-PPMT($I$13/Months_in_Year,$F85,$I$20,$I$12))</f>
        <v>1478.2614798844311</v>
      </c>
      <c r="J85" s="81">
        <f>IF($F85="","",$I$12-SUM($I$31:$I85))</f>
        <v>182702.23531375651</v>
      </c>
      <c r="L85" s="67"/>
    </row>
    <row r="86" spans="6:15" x14ac:dyDescent="0.2">
      <c r="F86" s="84">
        <f>IF(MAX($F$31:$F85)+1&gt;$I$20,"",MAX($F$31:$F85)+1)</f>
        <v>55</v>
      </c>
      <c r="G86" s="81">
        <f t="shared" si="0"/>
        <v>2706.1314585087039</v>
      </c>
      <c r="H86" s="81">
        <f>IF($F86="","",-IPMT($I$13/Months_in_Year,$F86,$I$20,$I$12))</f>
        <v>1218.0149020917102</v>
      </c>
      <c r="I86" s="81">
        <f>IF($F86="","",-PPMT($I$13/Months_in_Year,$F86,$I$20,$I$12))</f>
        <v>1488.1165564169937</v>
      </c>
      <c r="J86" s="81">
        <f>IF($F86="","",$I$12-SUM($I$31:$I86))</f>
        <v>181214.11875733954</v>
      </c>
      <c r="L86" s="67"/>
    </row>
    <row r="87" spans="6:15" x14ac:dyDescent="0.2">
      <c r="F87" s="84">
        <f>IF(MAX($F$31:$F86)+1&gt;$I$20,"",MAX($F$31:$F86)+1)</f>
        <v>56</v>
      </c>
      <c r="G87" s="81">
        <f t="shared" si="0"/>
        <v>2706.1314585087039</v>
      </c>
      <c r="H87" s="81">
        <f>IF($F87="","",-IPMT($I$13/Months_in_Year,$F87,$I$20,$I$12))</f>
        <v>1208.0941250489304</v>
      </c>
      <c r="I87" s="81">
        <f>IF($F87="","",-PPMT($I$13/Months_in_Year,$F87,$I$20,$I$12))</f>
        <v>1498.0373334597737</v>
      </c>
      <c r="J87" s="81">
        <f>IF($F87="","",$I$12-SUM($I$31:$I87))</f>
        <v>179716.08142387978</v>
      </c>
      <c r="L87" s="67"/>
    </row>
    <row r="88" spans="6:15" x14ac:dyDescent="0.2">
      <c r="F88" s="84">
        <f>IF(MAX($F$31:$F87)+1&gt;$I$20,"",MAX($F$31:$F87)+1)</f>
        <v>57</v>
      </c>
      <c r="G88" s="81">
        <f t="shared" si="0"/>
        <v>2706.1314585087039</v>
      </c>
      <c r="H88" s="81">
        <f>IF($F88="","",-IPMT($I$13/Months_in_Year,$F88,$I$20,$I$12))</f>
        <v>1198.1072094925316</v>
      </c>
      <c r="I88" s="81">
        <f>IF($F88="","",-PPMT($I$13/Months_in_Year,$F88,$I$20,$I$12))</f>
        <v>1508.0242490161722</v>
      </c>
      <c r="J88" s="81">
        <f>IF($F88="","",$I$12-SUM($I$31:$I88))</f>
        <v>178208.05717486358</v>
      </c>
      <c r="L88" s="67"/>
    </row>
    <row r="89" spans="6:15" x14ac:dyDescent="0.2">
      <c r="F89" s="84">
        <f>IF(MAX($F$31:$F88)+1&gt;$I$20,"",MAX($F$31:$F88)+1)</f>
        <v>58</v>
      </c>
      <c r="G89" s="81">
        <f t="shared" si="0"/>
        <v>2706.1314585087039</v>
      </c>
      <c r="H89" s="81">
        <f>IF($F89="","",-IPMT($I$13/Months_in_Year,$F89,$I$20,$I$12))</f>
        <v>1188.0537144990903</v>
      </c>
      <c r="I89" s="81">
        <f>IF($F89="","",-PPMT($I$13/Months_in_Year,$F89,$I$20,$I$12))</f>
        <v>1518.0777440096135</v>
      </c>
      <c r="J89" s="81">
        <f>IF($F89="","",$I$12-SUM($I$31:$I89))</f>
        <v>176689.97943085397</v>
      </c>
      <c r="L89" s="67"/>
    </row>
    <row r="90" spans="6:15" x14ac:dyDescent="0.2">
      <c r="F90" s="84">
        <f>IF(MAX($F$31:$F89)+1&gt;$I$20,"",MAX($F$31:$F89)+1)</f>
        <v>59</v>
      </c>
      <c r="G90" s="81">
        <f t="shared" si="0"/>
        <v>2706.1314585087039</v>
      </c>
      <c r="H90" s="81">
        <f>IF($F90="","",-IPMT($I$13/Months_in_Year,$F90,$I$20,$I$12))</f>
        <v>1177.9331962056933</v>
      </c>
      <c r="I90" s="81">
        <f>IF($F90="","",-PPMT($I$13/Months_in_Year,$F90,$I$20,$I$12))</f>
        <v>1528.1982623030106</v>
      </c>
      <c r="J90" s="81">
        <f>IF($F90="","",$I$12-SUM($I$31:$I90))</f>
        <v>175161.78116855095</v>
      </c>
      <c r="L90" s="67"/>
    </row>
    <row r="91" spans="6:15" x14ac:dyDescent="0.2">
      <c r="F91" s="84">
        <f>IF(MAX($F$31:$F90)+1&gt;$I$20,"",MAX($F$31:$F90)+1)</f>
        <v>60</v>
      </c>
      <c r="G91" s="81">
        <f t="shared" si="0"/>
        <v>2706.1314585087039</v>
      </c>
      <c r="H91" s="81">
        <f>IF($F91="","",-IPMT($I$13/Months_in_Year,$F91,$I$20,$I$12))</f>
        <v>1167.7452077903397</v>
      </c>
      <c r="I91" s="81">
        <f>IF($F91="","",-PPMT($I$13/Months_in_Year,$F91,$I$20,$I$12))</f>
        <v>1538.3862507183642</v>
      </c>
      <c r="J91" s="81">
        <f>IF($F91="","",$I$12-SUM($I$31:$I91))</f>
        <v>173623.3949178326</v>
      </c>
      <c r="L91" s="67"/>
    </row>
    <row r="92" spans="6:15" x14ac:dyDescent="0.2">
      <c r="F92" s="84">
        <f>IF(MAX($F$31:$F91)+1&gt;$I$20,"",MAX($F$31:$F91)+1)</f>
        <v>61</v>
      </c>
      <c r="G92" s="81">
        <f t="shared" si="0"/>
        <v>2706.1314585087039</v>
      </c>
      <c r="H92" s="81">
        <f>IF($F92="","",-IPMT($I$13/Months_in_Year,$F92,$I$20,$I$12))</f>
        <v>1157.4892994522174</v>
      </c>
      <c r="I92" s="81">
        <f>IF($F92="","",-PPMT($I$13/Months_in_Year,$F92,$I$20,$I$12))</f>
        <v>1548.6421590564864</v>
      </c>
      <c r="J92" s="81">
        <f>IF($F92="","",$I$12-SUM($I$31:$I92))</f>
        <v>172074.75275877613</v>
      </c>
      <c r="L92" s="67"/>
    </row>
    <row r="93" spans="6:15" x14ac:dyDescent="0.2">
      <c r="F93" s="84">
        <f>IF(MAX($F$31:$F92)+1&gt;$I$20,"",MAX($F$31:$F92)+1)</f>
        <v>62</v>
      </c>
      <c r="G93" s="81">
        <f t="shared" si="0"/>
        <v>2706.1314585087039</v>
      </c>
      <c r="H93" s="81">
        <f>IF($F93="","",-IPMT($I$13/Months_in_Year,$F93,$I$20,$I$12))</f>
        <v>1147.1650183918407</v>
      </c>
      <c r="I93" s="81">
        <f>IF($F93="","",-PPMT($I$13/Months_in_Year,$F93,$I$20,$I$12))</f>
        <v>1558.9664401168632</v>
      </c>
      <c r="J93" s="81">
        <f>IF($F93="","",$I$12-SUM($I$31:$I93))</f>
        <v>170515.78631865926</v>
      </c>
      <c r="L93" s="67"/>
    </row>
    <row r="94" spans="6:15" x14ac:dyDescent="0.2">
      <c r="F94" s="84">
        <f>IF(MAX($F$31:$F93)+1&gt;$I$20,"",MAX($F$31:$F93)+1)</f>
        <v>63</v>
      </c>
      <c r="G94" s="81">
        <f t="shared" si="0"/>
        <v>2706.1314585087039</v>
      </c>
      <c r="H94" s="81">
        <f>IF($F94="","",-IPMT($I$13/Months_in_Year,$F94,$I$20,$I$12))</f>
        <v>1136.7719087910618</v>
      </c>
      <c r="I94" s="81">
        <f>IF($F94="","",-PPMT($I$13/Months_in_Year,$F94,$I$20,$I$12))</f>
        <v>1569.359549717642</v>
      </c>
      <c r="J94" s="81">
        <f>IF($F94="","",$I$12-SUM($I$31:$I94))</f>
        <v>168946.4267689416</v>
      </c>
      <c r="L94" s="67"/>
    </row>
    <row r="95" spans="6:15" x14ac:dyDescent="0.2">
      <c r="F95" s="84">
        <f>IF(MAX($F$31:$F94)+1&gt;$I$20,"",MAX($F$31:$F94)+1)</f>
        <v>64</v>
      </c>
      <c r="G95" s="81">
        <f t="shared" si="0"/>
        <v>2706.1314585087039</v>
      </c>
      <c r="H95" s="81">
        <f>IF($F95="","",-IPMT($I$13/Months_in_Year,$F95,$I$20,$I$12))</f>
        <v>1126.3095117929438</v>
      </c>
      <c r="I95" s="81">
        <f>IF($F95="","",-PPMT($I$13/Months_in_Year,$F95,$I$20,$I$12))</f>
        <v>1579.8219467157599</v>
      </c>
      <c r="J95" s="81">
        <f>IF($F95="","",$I$12-SUM($I$31:$I95))</f>
        <v>167366.60482222584</v>
      </c>
      <c r="L95" s="67"/>
    </row>
    <row r="96" spans="6:15" x14ac:dyDescent="0.2">
      <c r="F96" s="84">
        <f>IF(MAX($F$31:$F95)+1&gt;$I$20,"",MAX($F$31:$F95)+1)</f>
        <v>65</v>
      </c>
      <c r="G96" s="81">
        <f t="shared" si="0"/>
        <v>2706.1314585087039</v>
      </c>
      <c r="H96" s="81">
        <f>IF($F96="","",-IPMT($I$13/Months_in_Year,$F96,$I$20,$I$12))</f>
        <v>1115.7773654815055</v>
      </c>
      <c r="I96" s="81">
        <f>IF($F96="","",-PPMT($I$13/Months_in_Year,$F96,$I$20,$I$12))</f>
        <v>1590.3540930271979</v>
      </c>
      <c r="J96" s="81">
        <f>IF($F96="","",$I$12-SUM($I$31:$I96))</f>
        <v>165776.25072919863</v>
      </c>
      <c r="L96" s="67"/>
    </row>
    <row r="97" spans="6:10" x14ac:dyDescent="0.2">
      <c r="F97" s="84">
        <f>IF(MAX($F$31:$F96)+1&gt;$I$20,"",MAX($F$31:$F96)+1)</f>
        <v>66</v>
      </c>
      <c r="G97" s="81">
        <f t="shared" ref="G97:G160" si="1">IF($F97="","",$I$19)</f>
        <v>2706.1314585087039</v>
      </c>
      <c r="H97" s="81">
        <f>IF($F97="","",-IPMT($I$13/Months_in_Year,$F97,$I$20,$I$12))</f>
        <v>1105.1750048613244</v>
      </c>
      <c r="I97" s="81">
        <f>IF($F97="","",-PPMT($I$13/Months_in_Year,$F97,$I$20,$I$12))</f>
        <v>1600.9564536473795</v>
      </c>
      <c r="J97" s="81">
        <f>IF($F97="","",$I$12-SUM($I$31:$I97))</f>
        <v>164175.29427555128</v>
      </c>
    </row>
    <row r="98" spans="6:10" x14ac:dyDescent="0.2">
      <c r="F98" s="84">
        <f>IF(MAX($F$31:$F97)+1&gt;$I$20,"",MAX($F$31:$F97)+1)</f>
        <v>67</v>
      </c>
      <c r="G98" s="81">
        <f t="shared" si="1"/>
        <v>2706.1314585087039</v>
      </c>
      <c r="H98" s="81">
        <f>IF($F98="","",-IPMT($I$13/Months_in_Year,$F98,$I$20,$I$12))</f>
        <v>1094.5019618370084</v>
      </c>
      <c r="I98" s="81">
        <f>IF($F98="","",-PPMT($I$13/Months_in_Year,$F98,$I$20,$I$12))</f>
        <v>1611.6294966716955</v>
      </c>
      <c r="J98" s="81">
        <f>IF($F98="","",$I$12-SUM($I$31:$I98))</f>
        <v>162563.66477887955</v>
      </c>
    </row>
    <row r="99" spans="6:10" x14ac:dyDescent="0.2">
      <c r="F99" s="84">
        <f>IF(MAX($F$31:$F98)+1&gt;$I$20,"",MAX($F$31:$F98)+1)</f>
        <v>68</v>
      </c>
      <c r="G99" s="81">
        <f t="shared" si="1"/>
        <v>2706.1314585087039</v>
      </c>
      <c r="H99" s="81">
        <f>IF($F99="","",-IPMT($I$13/Months_in_Year,$F99,$I$20,$I$12))</f>
        <v>1083.7577651925305</v>
      </c>
      <c r="I99" s="81">
        <f>IF($F99="","",-PPMT($I$13/Months_in_Year,$F99,$I$20,$I$12))</f>
        <v>1622.3736933161733</v>
      </c>
      <c r="J99" s="81">
        <f>IF($F99="","",$I$12-SUM($I$31:$I99))</f>
        <v>160941.2910855634</v>
      </c>
    </row>
    <row r="100" spans="6:10" x14ac:dyDescent="0.2">
      <c r="F100" s="84">
        <f>IF(MAX($F$31:$F99)+1&gt;$I$20,"",MAX($F$31:$F99)+1)</f>
        <v>69</v>
      </c>
      <c r="G100" s="81">
        <f t="shared" si="1"/>
        <v>2706.1314585087039</v>
      </c>
      <c r="H100" s="81">
        <f>IF($F100="","",-IPMT($I$13/Months_in_Year,$F100,$I$20,$I$12))</f>
        <v>1072.9419405704227</v>
      </c>
      <c r="I100" s="81">
        <f>IF($F100="","",-PPMT($I$13/Months_in_Year,$F100,$I$20,$I$12))</f>
        <v>1633.1895179382811</v>
      </c>
      <c r="J100" s="81">
        <f>IF($F100="","",$I$12-SUM($I$31:$I100))</f>
        <v>159308.10156762513</v>
      </c>
    </row>
    <row r="101" spans="6:10" x14ac:dyDescent="0.2">
      <c r="F101" s="84">
        <f>IF(MAX($F$31:$F100)+1&gt;$I$20,"",MAX($F$31:$F100)+1)</f>
        <v>70</v>
      </c>
      <c r="G101" s="81">
        <f t="shared" si="1"/>
        <v>2706.1314585087039</v>
      </c>
      <c r="H101" s="81">
        <f>IF($F101="","",-IPMT($I$13/Months_in_Year,$F101,$I$20,$I$12))</f>
        <v>1062.0540104508341</v>
      </c>
      <c r="I101" s="81">
        <f>IF($F101="","",-PPMT($I$13/Months_in_Year,$F101,$I$20,$I$12))</f>
        <v>1644.0774480578698</v>
      </c>
      <c r="J101" s="81">
        <f>IF($F101="","",$I$12-SUM($I$31:$I101))</f>
        <v>157664.02411956724</v>
      </c>
    </row>
    <row r="102" spans="6:10" x14ac:dyDescent="0.2">
      <c r="F102" s="84">
        <f>IF(MAX($F$31:$F101)+1&gt;$I$20,"",MAX($F$31:$F101)+1)</f>
        <v>71</v>
      </c>
      <c r="G102" s="81">
        <f t="shared" si="1"/>
        <v>2706.1314585087039</v>
      </c>
      <c r="H102" s="81">
        <f>IF($F102="","",-IPMT($I$13/Months_in_Year,$F102,$I$20,$I$12))</f>
        <v>1051.0934941304483</v>
      </c>
      <c r="I102" s="81">
        <f>IF($F102="","",-PPMT($I$13/Months_in_Year,$F102,$I$20,$I$12))</f>
        <v>1655.0379643782555</v>
      </c>
      <c r="J102" s="81">
        <f>IF($F102="","",$I$12-SUM($I$31:$I102))</f>
        <v>156008.98615518899</v>
      </c>
    </row>
    <row r="103" spans="6:10" x14ac:dyDescent="0.2">
      <c r="F103" s="84">
        <f>IF(MAX($F$31:$F102)+1&gt;$I$20,"",MAX($F$31:$F102)+1)</f>
        <v>72</v>
      </c>
      <c r="G103" s="81">
        <f t="shared" si="1"/>
        <v>2706.1314585087039</v>
      </c>
      <c r="H103" s="81">
        <f>IF($F103="","",-IPMT($I$13/Months_in_Year,$F103,$I$20,$I$12))</f>
        <v>1040.0599077012603</v>
      </c>
      <c r="I103" s="81">
        <f>IF($F103="","",-PPMT($I$13/Months_in_Year,$F103,$I$20,$I$12))</f>
        <v>1666.0715508074438</v>
      </c>
      <c r="J103" s="81">
        <f>IF($F103="","",$I$12-SUM($I$31:$I103))</f>
        <v>154342.91460438154</v>
      </c>
    </row>
    <row r="104" spans="6:10" x14ac:dyDescent="0.2">
      <c r="F104" s="84">
        <f>IF(MAX($F$31:$F103)+1&gt;$I$20,"",MAX($F$31:$F103)+1)</f>
        <v>73</v>
      </c>
      <c r="G104" s="81">
        <f t="shared" si="1"/>
        <v>2706.1314585087039</v>
      </c>
      <c r="H104" s="81">
        <f>IF($F104="","",-IPMT($I$13/Months_in_Year,$F104,$I$20,$I$12))</f>
        <v>1028.9527640292104</v>
      </c>
      <c r="I104" s="81">
        <f>IF($F104="","",-PPMT($I$13/Months_in_Year,$F104,$I$20,$I$12))</f>
        <v>1677.1786944794935</v>
      </c>
      <c r="J104" s="81">
        <f>IF($F104="","",$I$12-SUM($I$31:$I104))</f>
        <v>152665.73590990205</v>
      </c>
    </row>
    <row r="105" spans="6:10" x14ac:dyDescent="0.2">
      <c r="F105" s="84">
        <f>IF(MAX($F$31:$F104)+1&gt;$I$20,"",MAX($F$31:$F104)+1)</f>
        <v>74</v>
      </c>
      <c r="G105" s="81">
        <f t="shared" si="1"/>
        <v>2706.1314585087039</v>
      </c>
      <c r="H105" s="81">
        <f>IF($F105="","",-IPMT($I$13/Months_in_Year,$F105,$I$20,$I$12))</f>
        <v>1017.7715727326803</v>
      </c>
      <c r="I105" s="81">
        <f>IF($F105="","",-PPMT($I$13/Months_in_Year,$F105,$I$20,$I$12))</f>
        <v>1688.3598857760235</v>
      </c>
      <c r="J105" s="81">
        <f>IF($F105="","",$I$12-SUM($I$31:$I105))</f>
        <v>150977.37602412602</v>
      </c>
    </row>
    <row r="106" spans="6:10" x14ac:dyDescent="0.2">
      <c r="F106" s="84">
        <f>IF(MAX($F$31:$F105)+1&gt;$I$20,"",MAX($F$31:$F105)+1)</f>
        <v>75</v>
      </c>
      <c r="G106" s="81">
        <f t="shared" si="1"/>
        <v>2706.1314585087039</v>
      </c>
      <c r="H106" s="81">
        <f>IF($F106="","",-IPMT($I$13/Months_in_Year,$F106,$I$20,$I$12))</f>
        <v>1006.5158401608404</v>
      </c>
      <c r="I106" s="81">
        <f>IF($F106="","",-PPMT($I$13/Months_in_Year,$F106,$I$20,$I$12))</f>
        <v>1699.6156183478638</v>
      </c>
      <c r="J106" s="81">
        <f>IF($F106="","",$I$12-SUM($I$31:$I106))</f>
        <v>149277.76040577819</v>
      </c>
    </row>
    <row r="107" spans="6:10" x14ac:dyDescent="0.2">
      <c r="F107" s="84">
        <f>IF(MAX($F$31:$F106)+1&gt;$I$20,"",MAX($F$31:$F106)+1)</f>
        <v>76</v>
      </c>
      <c r="G107" s="81">
        <f t="shared" si="1"/>
        <v>2706.1314585087039</v>
      </c>
      <c r="H107" s="81">
        <f>IF($F107="","",-IPMT($I$13/Months_in_Year,$F107,$I$20,$I$12))</f>
        <v>995.18506937185441</v>
      </c>
      <c r="I107" s="81">
        <f>IF($F107="","",-PPMT($I$13/Months_in_Year,$F107,$I$20,$I$12))</f>
        <v>1710.9463891368493</v>
      </c>
      <c r="J107" s="81">
        <f>IF($F107="","",$I$12-SUM($I$31:$I107))</f>
        <v>147566.81401664132</v>
      </c>
    </row>
    <row r="108" spans="6:10" x14ac:dyDescent="0.2">
      <c r="F108" s="84">
        <f>IF(MAX($F$31:$F107)+1&gt;$I$20,"",MAX($F$31:$F107)+1)</f>
        <v>77</v>
      </c>
      <c r="G108" s="81">
        <f t="shared" si="1"/>
        <v>2706.1314585087039</v>
      </c>
      <c r="H108" s="81">
        <f>IF($F108="","",-IPMT($I$13/Months_in_Year,$F108,$I$20,$I$12))</f>
        <v>983.77876011094224</v>
      </c>
      <c r="I108" s="81">
        <f>IF($F108="","",-PPMT($I$13/Months_in_Year,$F108,$I$20,$I$12))</f>
        <v>1722.3526983977617</v>
      </c>
      <c r="J108" s="81">
        <f>IF($F108="","",$I$12-SUM($I$31:$I108))</f>
        <v>145844.46131824356</v>
      </c>
    </row>
    <row r="109" spans="6:10" x14ac:dyDescent="0.2">
      <c r="F109" s="84">
        <f>IF(MAX($F$31:$F108)+1&gt;$I$20,"",MAX($F$31:$F108)+1)</f>
        <v>78</v>
      </c>
      <c r="G109" s="81">
        <f t="shared" si="1"/>
        <v>2706.1314585087039</v>
      </c>
      <c r="H109" s="81">
        <f>IF($F109="","",-IPMT($I$13/Months_in_Year,$F109,$I$20,$I$12))</f>
        <v>972.29640878829048</v>
      </c>
      <c r="I109" s="81">
        <f>IF($F109="","",-PPMT($I$13/Months_in_Year,$F109,$I$20,$I$12))</f>
        <v>1733.8350497204135</v>
      </c>
      <c r="J109" s="81">
        <f>IF($F109="","",$I$12-SUM($I$31:$I109))</f>
        <v>144110.62626852316</v>
      </c>
    </row>
    <row r="110" spans="6:10" x14ac:dyDescent="0.2">
      <c r="F110" s="84">
        <f>IF(MAX($F$31:$F109)+1&gt;$I$20,"",MAX($F$31:$F109)+1)</f>
        <v>79</v>
      </c>
      <c r="G110" s="81">
        <f t="shared" si="1"/>
        <v>2706.1314585087039</v>
      </c>
      <c r="H110" s="81">
        <f>IF($F110="","",-IPMT($I$13/Months_in_Year,$F110,$I$20,$I$12))</f>
        <v>960.73750845682093</v>
      </c>
      <c r="I110" s="81">
        <f>IF($F110="","",-PPMT($I$13/Months_in_Year,$F110,$I$20,$I$12))</f>
        <v>1745.3939500518829</v>
      </c>
      <c r="J110" s="81">
        <f>IF($F110="","",$I$12-SUM($I$31:$I110))</f>
        <v>142365.23231847124</v>
      </c>
    </row>
    <row r="111" spans="6:10" x14ac:dyDescent="0.2">
      <c r="F111" s="84">
        <f>IF(MAX($F$31:$F110)+1&gt;$I$20,"",MAX($F$31:$F110)+1)</f>
        <v>80</v>
      </c>
      <c r="G111" s="81">
        <f t="shared" si="1"/>
        <v>2706.1314585087039</v>
      </c>
      <c r="H111" s="81">
        <f>IF($F111="","",-IPMT($I$13/Months_in_Year,$F111,$I$20,$I$12))</f>
        <v>949.10154878980859</v>
      </c>
      <c r="I111" s="81">
        <f>IF($F111="","",-PPMT($I$13/Months_in_Year,$F111,$I$20,$I$12))</f>
        <v>1757.0299097188956</v>
      </c>
      <c r="J111" s="81">
        <f>IF($F111="","",$I$12-SUM($I$31:$I111))</f>
        <v>140608.20240875235</v>
      </c>
    </row>
    <row r="112" spans="6:10" x14ac:dyDescent="0.2">
      <c r="F112" s="84">
        <f>IF(MAX($F$31:$F111)+1&gt;$I$20,"",MAX($F$31:$F111)+1)</f>
        <v>81</v>
      </c>
      <c r="G112" s="81">
        <f t="shared" si="1"/>
        <v>2706.1314585087039</v>
      </c>
      <c r="H112" s="81">
        <f>IF($F112="","",-IPMT($I$13/Months_in_Year,$F112,$I$20,$I$12))</f>
        <v>937.38801605834919</v>
      </c>
      <c r="I112" s="81">
        <f>IF($F112="","",-PPMT($I$13/Months_in_Year,$F112,$I$20,$I$12))</f>
        <v>1768.7434424503549</v>
      </c>
      <c r="J112" s="81">
        <f>IF($F112="","",$I$12-SUM($I$31:$I112))</f>
        <v>138839.45896630199</v>
      </c>
    </row>
    <row r="113" spans="6:10" x14ac:dyDescent="0.2">
      <c r="F113" s="84">
        <f>IF(MAX($F$31:$F112)+1&gt;$I$20,"",MAX($F$31:$F112)+1)</f>
        <v>82</v>
      </c>
      <c r="G113" s="81">
        <f t="shared" si="1"/>
        <v>2706.1314585087039</v>
      </c>
      <c r="H113" s="81">
        <f>IF($F113="","",-IPMT($I$13/Months_in_Year,$F113,$I$20,$I$12))</f>
        <v>925.59639310868022</v>
      </c>
      <c r="I113" s="81">
        <f>IF($F113="","",-PPMT($I$13/Months_in_Year,$F113,$I$20,$I$12))</f>
        <v>1780.535065400024</v>
      </c>
      <c r="J113" s="81">
        <f>IF($F113="","",$I$12-SUM($I$31:$I113))</f>
        <v>137058.92390090198</v>
      </c>
    </row>
    <row r="114" spans="6:10" x14ac:dyDescent="0.2">
      <c r="F114" s="84">
        <f>IF(MAX($F$31:$F113)+1&gt;$I$20,"",MAX($F$31:$F113)+1)</f>
        <v>83</v>
      </c>
      <c r="G114" s="81">
        <f t="shared" si="1"/>
        <v>2706.1314585087039</v>
      </c>
      <c r="H114" s="81">
        <f>IF($F114="","",-IPMT($I$13/Months_in_Year,$F114,$I$20,$I$12))</f>
        <v>913.72615933934674</v>
      </c>
      <c r="I114" s="81">
        <f>IF($F114="","",-PPMT($I$13/Months_in_Year,$F114,$I$20,$I$12))</f>
        <v>1792.4052991693572</v>
      </c>
      <c r="J114" s="81">
        <f>IF($F114="","",$I$12-SUM($I$31:$I114))</f>
        <v>135266.51860173262</v>
      </c>
    </row>
    <row r="115" spans="6:10" x14ac:dyDescent="0.2">
      <c r="F115" s="84">
        <f>IF(MAX($F$31:$F114)+1&gt;$I$20,"",MAX($F$31:$F114)+1)</f>
        <v>84</v>
      </c>
      <c r="G115" s="81">
        <f t="shared" si="1"/>
        <v>2706.1314585087039</v>
      </c>
      <c r="H115" s="81">
        <f>IF($F115="","",-IPMT($I$13/Months_in_Year,$F115,$I$20,$I$12))</f>
        <v>901.77679067821771</v>
      </c>
      <c r="I115" s="81">
        <f>IF($F115="","",-PPMT($I$13/Months_in_Year,$F115,$I$20,$I$12))</f>
        <v>1804.3546678304863</v>
      </c>
      <c r="J115" s="81">
        <f>IF($F115="","",$I$12-SUM($I$31:$I115))</f>
        <v>133462.16393390213</v>
      </c>
    </row>
    <row r="116" spans="6:10" x14ac:dyDescent="0.2">
      <c r="F116" s="84">
        <f>IF(MAX($F$31:$F115)+1&gt;$I$20,"",MAX($F$31:$F115)+1)</f>
        <v>85</v>
      </c>
      <c r="G116" s="81">
        <f t="shared" si="1"/>
        <v>2706.1314585087039</v>
      </c>
      <c r="H116" s="81">
        <f>IF($F116="","",-IPMT($I$13/Months_in_Year,$F116,$I$20,$I$12))</f>
        <v>889.74775955934786</v>
      </c>
      <c r="I116" s="81">
        <f>IF($F116="","",-PPMT($I$13/Months_in_Year,$F116,$I$20,$I$12))</f>
        <v>1816.3836989493564</v>
      </c>
      <c r="J116" s="81">
        <f>IF($F116="","",$I$12-SUM($I$31:$I116))</f>
        <v>131645.78023495278</v>
      </c>
    </row>
    <row r="117" spans="6:10" x14ac:dyDescent="0.2">
      <c r="F117" s="84">
        <f>IF(MAX($F$31:$F116)+1&gt;$I$20,"",MAX($F$31:$F116)+1)</f>
        <v>86</v>
      </c>
      <c r="G117" s="81">
        <f t="shared" si="1"/>
        <v>2706.1314585087039</v>
      </c>
      <c r="H117" s="81">
        <f>IF($F117="","",-IPMT($I$13/Months_in_Year,$F117,$I$20,$I$12))</f>
        <v>877.63853489968528</v>
      </c>
      <c r="I117" s="81">
        <f>IF($F117="","",-PPMT($I$13/Months_in_Year,$F117,$I$20,$I$12))</f>
        <v>1828.4929236090184</v>
      </c>
      <c r="J117" s="81">
        <f>IF($F117="","",$I$12-SUM($I$31:$I117))</f>
        <v>129817.28731134375</v>
      </c>
    </row>
    <row r="118" spans="6:10" x14ac:dyDescent="0.2">
      <c r="F118" s="84">
        <f>IF(MAX($F$31:$F117)+1&gt;$I$20,"",MAX($F$31:$F117)+1)</f>
        <v>87</v>
      </c>
      <c r="G118" s="81">
        <f t="shared" si="1"/>
        <v>2706.1314585087039</v>
      </c>
      <c r="H118" s="81">
        <f>IF($F118="","",-IPMT($I$13/Months_in_Year,$F118,$I$20,$I$12))</f>
        <v>865.44858207562515</v>
      </c>
      <c r="I118" s="81">
        <f>IF($F118="","",-PPMT($I$13/Months_in_Year,$F118,$I$20,$I$12))</f>
        <v>1840.6828764330787</v>
      </c>
      <c r="J118" s="81">
        <f>IF($F118="","",$I$12-SUM($I$31:$I118))</f>
        <v>127976.60443491067</v>
      </c>
    </row>
    <row r="119" spans="6:10" x14ac:dyDescent="0.2">
      <c r="F119" s="84">
        <f>IF(MAX($F$31:$F118)+1&gt;$I$20,"",MAX($F$31:$F118)+1)</f>
        <v>88</v>
      </c>
      <c r="G119" s="81">
        <f t="shared" si="1"/>
        <v>2706.1314585087039</v>
      </c>
      <c r="H119" s="81">
        <f>IF($F119="","",-IPMT($I$13/Months_in_Year,$F119,$I$20,$I$12))</f>
        <v>853.17736289940456</v>
      </c>
      <c r="I119" s="81">
        <f>IF($F119="","",-PPMT($I$13/Months_in_Year,$F119,$I$20,$I$12))</f>
        <v>1852.9540956092992</v>
      </c>
      <c r="J119" s="81">
        <f>IF($F119="","",$I$12-SUM($I$31:$I119))</f>
        <v>126123.65033930137</v>
      </c>
    </row>
    <row r="120" spans="6:10" x14ac:dyDescent="0.2">
      <c r="F120" s="84">
        <f>IF(MAX($F$31:$F119)+1&gt;$I$20,"",MAX($F$31:$F119)+1)</f>
        <v>89</v>
      </c>
      <c r="G120" s="81">
        <f t="shared" si="1"/>
        <v>2706.1314585087039</v>
      </c>
      <c r="H120" s="81">
        <f>IF($F120="","",-IPMT($I$13/Months_in_Year,$F120,$I$20,$I$12))</f>
        <v>840.82433559534263</v>
      </c>
      <c r="I120" s="81">
        <f>IF($F120="","",-PPMT($I$13/Months_in_Year,$F120,$I$20,$I$12))</f>
        <v>1865.3071229133614</v>
      </c>
      <c r="J120" s="81">
        <f>IF($F120="","",$I$12-SUM($I$31:$I120))</f>
        <v>124258.34321638801</v>
      </c>
    </row>
    <row r="121" spans="6:10" x14ac:dyDescent="0.2">
      <c r="F121" s="84">
        <f>IF(MAX($F$31:$F120)+1&gt;$I$20,"",MAX($F$31:$F120)+1)</f>
        <v>90</v>
      </c>
      <c r="G121" s="81">
        <f t="shared" si="1"/>
        <v>2706.1314585087039</v>
      </c>
      <c r="H121" s="81">
        <f>IF($F121="","",-IPMT($I$13/Months_in_Year,$F121,$I$20,$I$12))</f>
        <v>828.38895477592007</v>
      </c>
      <c r="I121" s="81">
        <f>IF($F121="","",-PPMT($I$13/Months_in_Year,$F121,$I$20,$I$12))</f>
        <v>1877.7425037327837</v>
      </c>
      <c r="J121" s="81">
        <f>IF($F121="","",$I$12-SUM($I$31:$I121))</f>
        <v>122380.60071265523</v>
      </c>
    </row>
    <row r="122" spans="6:10" x14ac:dyDescent="0.2">
      <c r="F122" s="84">
        <f>IF(MAX($F$31:$F121)+1&gt;$I$20,"",MAX($F$31:$F121)+1)</f>
        <v>91</v>
      </c>
      <c r="G122" s="81">
        <f t="shared" si="1"/>
        <v>2706.1314585087039</v>
      </c>
      <c r="H122" s="81">
        <f>IF($F122="","",-IPMT($I$13/Months_in_Year,$F122,$I$20,$I$12))</f>
        <v>815.87067141770171</v>
      </c>
      <c r="I122" s="81">
        <f>IF($F122="","",-PPMT($I$13/Months_in_Year,$F122,$I$20,$I$12))</f>
        <v>1890.2607870910024</v>
      </c>
      <c r="J122" s="81">
        <f>IF($F122="","",$I$12-SUM($I$31:$I122))</f>
        <v>120490.33992556423</v>
      </c>
    </row>
    <row r="123" spans="6:10" x14ac:dyDescent="0.2">
      <c r="F123" s="84">
        <f>IF(MAX($F$31:$F122)+1&gt;$I$20,"",MAX($F$31:$F122)+1)</f>
        <v>92</v>
      </c>
      <c r="G123" s="81">
        <f t="shared" si="1"/>
        <v>2706.1314585087039</v>
      </c>
      <c r="H123" s="81">
        <f>IF($F123="","",-IPMT($I$13/Months_in_Year,$F123,$I$20,$I$12))</f>
        <v>803.26893283709501</v>
      </c>
      <c r="I123" s="81">
        <f>IF($F123="","",-PPMT($I$13/Months_in_Year,$F123,$I$20,$I$12))</f>
        <v>1902.8625256716089</v>
      </c>
      <c r="J123" s="81">
        <f>IF($F123="","",$I$12-SUM($I$31:$I123))</f>
        <v>118587.47739989261</v>
      </c>
    </row>
    <row r="124" spans="6:10" x14ac:dyDescent="0.2">
      <c r="F124" s="84">
        <f>IF(MAX($F$31:$F123)+1&gt;$I$20,"",MAX($F$31:$F123)+1)</f>
        <v>93</v>
      </c>
      <c r="G124" s="81">
        <f t="shared" si="1"/>
        <v>2706.1314585087039</v>
      </c>
      <c r="H124" s="81">
        <f>IF($F124="","",-IPMT($I$13/Months_in_Year,$F124,$I$20,$I$12))</f>
        <v>790.58318266595074</v>
      </c>
      <c r="I124" s="81">
        <f>IF($F124="","",-PPMT($I$13/Months_in_Year,$F124,$I$20,$I$12))</f>
        <v>1915.5482758427529</v>
      </c>
      <c r="J124" s="81">
        <f>IF($F124="","",$I$12-SUM($I$31:$I124))</f>
        <v>116671.92912404987</v>
      </c>
    </row>
    <row r="125" spans="6:10" x14ac:dyDescent="0.2">
      <c r="F125" s="84">
        <f>IF(MAX($F$31:$F124)+1&gt;$I$20,"",MAX($F$31:$F124)+1)</f>
        <v>94</v>
      </c>
      <c r="G125" s="81">
        <f t="shared" si="1"/>
        <v>2706.1314585087039</v>
      </c>
      <c r="H125" s="81">
        <f>IF($F125="","",-IPMT($I$13/Months_in_Year,$F125,$I$20,$I$12))</f>
        <v>777.81286082699921</v>
      </c>
      <c r="I125" s="81">
        <f>IF($F125="","",-PPMT($I$13/Months_in_Year,$F125,$I$20,$I$12))</f>
        <v>1928.3185976817044</v>
      </c>
      <c r="J125" s="81">
        <f>IF($F125="","",$I$12-SUM($I$31:$I125))</f>
        <v>114743.61052636817</v>
      </c>
    </row>
    <row r="126" spans="6:10" x14ac:dyDescent="0.2">
      <c r="F126" s="84">
        <f>IF(MAX($F$31:$F125)+1&gt;$I$20,"",MAX($F$31:$F125)+1)</f>
        <v>95</v>
      </c>
      <c r="G126" s="81">
        <f t="shared" si="1"/>
        <v>2706.1314585087039</v>
      </c>
      <c r="H126" s="81">
        <f>IF($F126="","",-IPMT($I$13/Months_in_Year,$F126,$I$20,$I$12))</f>
        <v>764.95740350912115</v>
      </c>
      <c r="I126" s="81">
        <f>IF($F126="","",-PPMT($I$13/Months_in_Year,$F126,$I$20,$I$12))</f>
        <v>1941.1740549995825</v>
      </c>
      <c r="J126" s="81">
        <f>IF($F126="","",$I$12-SUM($I$31:$I126))</f>
        <v>112802.43647136859</v>
      </c>
    </row>
    <row r="127" spans="6:10" x14ac:dyDescent="0.2">
      <c r="F127" s="84">
        <f>IF(MAX($F$31:$F126)+1&gt;$I$20,"",MAX($F$31:$F126)+1)</f>
        <v>96</v>
      </c>
      <c r="G127" s="81">
        <f t="shared" si="1"/>
        <v>2706.1314585087039</v>
      </c>
      <c r="H127" s="81">
        <f>IF($F127="","",-IPMT($I$13/Months_in_Year,$F127,$I$20,$I$12))</f>
        <v>752.01624314245737</v>
      </c>
      <c r="I127" s="81">
        <f>IF($F127="","",-PPMT($I$13/Months_in_Year,$F127,$I$20,$I$12))</f>
        <v>1954.1152153662465</v>
      </c>
      <c r="J127" s="81">
        <f>IF($F127="","",$I$12-SUM($I$31:$I127))</f>
        <v>110848.32125600235</v>
      </c>
    </row>
    <row r="128" spans="6:10" x14ac:dyDescent="0.2">
      <c r="F128" s="84">
        <f>IF(MAX($F$31:$F127)+1&gt;$I$20,"",MAX($F$31:$F127)+1)</f>
        <v>97</v>
      </c>
      <c r="G128" s="81">
        <f t="shared" si="1"/>
        <v>2706.1314585087039</v>
      </c>
      <c r="H128" s="81">
        <f>IF($F128="","",-IPMT($I$13/Months_in_Year,$F128,$I$20,$I$12))</f>
        <v>738.98880837334889</v>
      </c>
      <c r="I128" s="81">
        <f>IF($F128="","",-PPMT($I$13/Months_in_Year,$F128,$I$20,$I$12))</f>
        <v>1967.1426501353549</v>
      </c>
      <c r="J128" s="81">
        <f>IF($F128="","",$I$12-SUM($I$31:$I128))</f>
        <v>108881.178605867</v>
      </c>
    </row>
    <row r="129" spans="6:10" x14ac:dyDescent="0.2">
      <c r="F129" s="84">
        <f>IF(MAX($F$31:$F128)+1&gt;$I$20,"",MAX($F$31:$F128)+1)</f>
        <v>98</v>
      </c>
      <c r="G129" s="81">
        <f t="shared" si="1"/>
        <v>2706.1314585087039</v>
      </c>
      <c r="H129" s="81">
        <f>IF($F129="","",-IPMT($I$13/Months_in_Year,$F129,$I$20,$I$12))</f>
        <v>725.87452403911323</v>
      </c>
      <c r="I129" s="81">
        <f>IF($F129="","",-PPMT($I$13/Months_in_Year,$F129,$I$20,$I$12))</f>
        <v>1980.2569344695908</v>
      </c>
      <c r="J129" s="81">
        <f>IF($F129="","",$I$12-SUM($I$31:$I129))</f>
        <v>106900.9216713974</v>
      </c>
    </row>
    <row r="130" spans="6:10" x14ac:dyDescent="0.2">
      <c r="F130" s="84">
        <f>IF(MAX($F$31:$F129)+1&gt;$I$20,"",MAX($F$31:$F129)+1)</f>
        <v>99</v>
      </c>
      <c r="G130" s="81">
        <f t="shared" si="1"/>
        <v>2706.1314585087039</v>
      </c>
      <c r="H130" s="81">
        <f>IF($F130="","",-IPMT($I$13/Months_in_Year,$F130,$I$20,$I$12))</f>
        <v>712.67281114264949</v>
      </c>
      <c r="I130" s="81">
        <f>IF($F130="","",-PPMT($I$13/Months_in_Year,$F130,$I$20,$I$12))</f>
        <v>1993.4586473660545</v>
      </c>
      <c r="J130" s="81">
        <f>IF($F130="","",$I$12-SUM($I$31:$I130))</f>
        <v>104907.46302403134</v>
      </c>
    </row>
    <row r="131" spans="6:10" x14ac:dyDescent="0.2">
      <c r="F131" s="84">
        <f>IF(MAX($F$31:$F130)+1&gt;$I$20,"",MAX($F$31:$F130)+1)</f>
        <v>100</v>
      </c>
      <c r="G131" s="81">
        <f t="shared" si="1"/>
        <v>2706.1314585087039</v>
      </c>
      <c r="H131" s="81">
        <f>IF($F131="","",-IPMT($I$13/Months_in_Year,$F131,$I$20,$I$12))</f>
        <v>699.38308682687568</v>
      </c>
      <c r="I131" s="81">
        <f>IF($F131="","",-PPMT($I$13/Months_in_Year,$F131,$I$20,$I$12))</f>
        <v>2006.7483716818281</v>
      </c>
      <c r="J131" s="81">
        <f>IF($F131="","",$I$12-SUM($I$31:$I131))</f>
        <v>102900.7146523495</v>
      </c>
    </row>
    <row r="132" spans="6:10" x14ac:dyDescent="0.2">
      <c r="F132" s="84">
        <f>IF(MAX($F$31:$F131)+1&gt;$I$20,"",MAX($F$31:$F131)+1)</f>
        <v>101</v>
      </c>
      <c r="G132" s="81">
        <f t="shared" si="1"/>
        <v>2706.1314585087039</v>
      </c>
      <c r="H132" s="81">
        <f>IF($F132="","",-IPMT($I$13/Months_in_Year,$F132,$I$20,$I$12))</f>
        <v>686.00476434899679</v>
      </c>
      <c r="I132" s="81">
        <f>IF($F132="","",-PPMT($I$13/Months_in_Year,$F132,$I$20,$I$12))</f>
        <v>2020.1266941597069</v>
      </c>
      <c r="J132" s="81">
        <f>IF($F132="","",$I$12-SUM($I$31:$I132))</f>
        <v>100880.5879581898</v>
      </c>
    </row>
    <row r="133" spans="6:10" x14ac:dyDescent="0.2">
      <c r="F133" s="84">
        <f>IF(MAX($F$31:$F132)+1&gt;$I$20,"",MAX($F$31:$F132)+1)</f>
        <v>102</v>
      </c>
      <c r="G133" s="81">
        <f t="shared" si="1"/>
        <v>2706.1314585087039</v>
      </c>
      <c r="H133" s="81">
        <f>IF($F133="","",-IPMT($I$13/Months_in_Year,$F133,$I$20,$I$12))</f>
        <v>672.53725305459886</v>
      </c>
      <c r="I133" s="81">
        <f>IF($F133="","",-PPMT($I$13/Months_in_Year,$F133,$I$20,$I$12))</f>
        <v>2033.5942054541053</v>
      </c>
      <c r="J133" s="81">
        <f>IF($F133="","",$I$12-SUM($I$31:$I133))</f>
        <v>98846.993752735696</v>
      </c>
    </row>
    <row r="134" spans="6:10" x14ac:dyDescent="0.2">
      <c r="F134" s="84">
        <f>IF(MAX($F$31:$F133)+1&gt;$I$20,"",MAX($F$31:$F133)+1)</f>
        <v>103</v>
      </c>
      <c r="G134" s="81">
        <f t="shared" si="1"/>
        <v>2706.1314585087039</v>
      </c>
      <c r="H134" s="81">
        <f>IF($F134="","",-IPMT($I$13/Months_in_Year,$F134,$I$20,$I$12))</f>
        <v>658.97995835157144</v>
      </c>
      <c r="I134" s="81">
        <f>IF($F134="","",-PPMT($I$13/Months_in_Year,$F134,$I$20,$I$12))</f>
        <v>2047.1515001571327</v>
      </c>
      <c r="J134" s="81">
        <f>IF($F134="","",$I$12-SUM($I$31:$I134))</f>
        <v>96799.842252578557</v>
      </c>
    </row>
    <row r="135" spans="6:10" x14ac:dyDescent="0.2">
      <c r="F135" s="84">
        <f>IF(MAX($F$31:$F134)+1&gt;$I$20,"",MAX($F$31:$F134)+1)</f>
        <v>104</v>
      </c>
      <c r="G135" s="81">
        <f t="shared" si="1"/>
        <v>2706.1314585087039</v>
      </c>
      <c r="H135" s="81">
        <f>IF($F135="","",-IPMT($I$13/Months_in_Year,$F135,$I$20,$I$12))</f>
        <v>645.33228168385733</v>
      </c>
      <c r="I135" s="81">
        <f>IF($F135="","",-PPMT($I$13/Months_in_Year,$F135,$I$20,$I$12))</f>
        <v>2060.7991768248467</v>
      </c>
      <c r="J135" s="81">
        <f>IF($F135="","",$I$12-SUM($I$31:$I135))</f>
        <v>94739.043075753725</v>
      </c>
    </row>
    <row r="136" spans="6:10" x14ac:dyDescent="0.2">
      <c r="F136" s="84">
        <f>IF(MAX($F$31:$F135)+1&gt;$I$20,"",MAX($F$31:$F135)+1)</f>
        <v>105</v>
      </c>
      <c r="G136" s="81">
        <f t="shared" si="1"/>
        <v>2706.1314585087039</v>
      </c>
      <c r="H136" s="81">
        <f>IF($F136="","",-IPMT($I$13/Months_in_Year,$F136,$I$20,$I$12))</f>
        <v>631.59362050502489</v>
      </c>
      <c r="I136" s="81">
        <f>IF($F136="","",-PPMT($I$13/Months_in_Year,$F136,$I$20,$I$12))</f>
        <v>2074.5378380036791</v>
      </c>
      <c r="J136" s="81">
        <f>IF($F136="","",$I$12-SUM($I$31:$I136))</f>
        <v>92664.50523775004</v>
      </c>
    </row>
    <row r="137" spans="6:10" x14ac:dyDescent="0.2">
      <c r="F137" s="84">
        <f>IF(MAX($F$31:$F136)+1&gt;$I$20,"",MAX($F$31:$F136)+1)</f>
        <v>106</v>
      </c>
      <c r="G137" s="81">
        <f t="shared" si="1"/>
        <v>2706.1314585087039</v>
      </c>
      <c r="H137" s="81">
        <f>IF($F137="","",-IPMT($I$13/Months_in_Year,$F137,$I$20,$I$12))</f>
        <v>617.76336825166686</v>
      </c>
      <c r="I137" s="81">
        <f>IF($F137="","",-PPMT($I$13/Months_in_Year,$F137,$I$20,$I$12))</f>
        <v>2088.3680902570372</v>
      </c>
      <c r="J137" s="81">
        <f>IF($F137="","",$I$12-SUM($I$31:$I137))</f>
        <v>90576.137147492991</v>
      </c>
    </row>
    <row r="138" spans="6:10" x14ac:dyDescent="0.2">
      <c r="F138" s="84">
        <f>IF(MAX($F$31:$F137)+1&gt;$I$20,"",MAX($F$31:$F137)+1)</f>
        <v>107</v>
      </c>
      <c r="G138" s="81">
        <f t="shared" si="1"/>
        <v>2706.1314585087039</v>
      </c>
      <c r="H138" s="81">
        <f>IF($F138="","",-IPMT($I$13/Months_in_Year,$F138,$I$20,$I$12))</f>
        <v>603.84091431662011</v>
      </c>
      <c r="I138" s="81">
        <f>IF($F138="","",-PPMT($I$13/Months_in_Year,$F138,$I$20,$I$12))</f>
        <v>2102.2905441920839</v>
      </c>
      <c r="J138" s="81">
        <f>IF($F138="","",$I$12-SUM($I$31:$I138))</f>
        <v>88473.846603300917</v>
      </c>
    </row>
    <row r="139" spans="6:10" x14ac:dyDescent="0.2">
      <c r="F139" s="84">
        <f>IF(MAX($F$31:$F138)+1&gt;$I$20,"",MAX($F$31:$F138)+1)</f>
        <v>108</v>
      </c>
      <c r="G139" s="81">
        <f t="shared" si="1"/>
        <v>2706.1314585087039</v>
      </c>
      <c r="H139" s="81">
        <f>IF($F139="","",-IPMT($I$13/Months_in_Year,$F139,$I$20,$I$12))</f>
        <v>589.82564402200614</v>
      </c>
      <c r="I139" s="81">
        <f>IF($F139="","",-PPMT($I$13/Months_in_Year,$F139,$I$20,$I$12))</f>
        <v>2116.3058144866977</v>
      </c>
      <c r="J139" s="81">
        <f>IF($F139="","",$I$12-SUM($I$31:$I139))</f>
        <v>86357.540788814222</v>
      </c>
    </row>
    <row r="140" spans="6:10" x14ac:dyDescent="0.2">
      <c r="F140" s="84">
        <f>IF(MAX($F$31:$F139)+1&gt;$I$20,"",MAX($F$31:$F139)+1)</f>
        <v>109</v>
      </c>
      <c r="G140" s="81">
        <f t="shared" si="1"/>
        <v>2706.1314585087039</v>
      </c>
      <c r="H140" s="81">
        <f>IF($F140="","",-IPMT($I$13/Months_in_Year,$F140,$I$20,$I$12))</f>
        <v>575.71693859209483</v>
      </c>
      <c r="I140" s="81">
        <f>IF($F140="","",-PPMT($I$13/Months_in_Year,$F140,$I$20,$I$12))</f>
        <v>2130.4145199166092</v>
      </c>
      <c r="J140" s="81">
        <f>IF($F140="","",$I$12-SUM($I$31:$I140))</f>
        <v>84227.126268897613</v>
      </c>
    </row>
    <row r="141" spans="6:10" x14ac:dyDescent="0.2">
      <c r="F141" s="84">
        <f>IF(MAX($F$31:$F140)+1&gt;$I$20,"",MAX($F$31:$F140)+1)</f>
        <v>110</v>
      </c>
      <c r="G141" s="81">
        <f t="shared" si="1"/>
        <v>2706.1314585087039</v>
      </c>
      <c r="H141" s="81">
        <f>IF($F141="","",-IPMT($I$13/Months_in_Year,$F141,$I$20,$I$12))</f>
        <v>561.51417512598425</v>
      </c>
      <c r="I141" s="81">
        <f>IF($F141="","",-PPMT($I$13/Months_in_Year,$F141,$I$20,$I$12))</f>
        <v>2144.61728338272</v>
      </c>
      <c r="J141" s="81">
        <f>IF($F141="","",$I$12-SUM($I$31:$I141))</f>
        <v>82082.508985514898</v>
      </c>
    </row>
    <row r="142" spans="6:10" x14ac:dyDescent="0.2">
      <c r="F142" s="84">
        <f>IF(MAX($F$31:$F141)+1&gt;$I$20,"",MAX($F$31:$F141)+1)</f>
        <v>111</v>
      </c>
      <c r="G142" s="81">
        <f t="shared" si="1"/>
        <v>2706.1314585087039</v>
      </c>
      <c r="H142" s="81">
        <f>IF($F142="","",-IPMT($I$13/Months_in_Year,$F142,$I$20,$I$12))</f>
        <v>547.21672657009924</v>
      </c>
      <c r="I142" s="81">
        <f>IF($F142="","",-PPMT($I$13/Months_in_Year,$F142,$I$20,$I$12))</f>
        <v>2158.9147319386047</v>
      </c>
      <c r="J142" s="81">
        <f>IF($F142="","",$I$12-SUM($I$31:$I142))</f>
        <v>79923.594253576302</v>
      </c>
    </row>
    <row r="143" spans="6:10" x14ac:dyDescent="0.2">
      <c r="F143" s="84">
        <f>IF(MAX($F$31:$F142)+1&gt;$I$20,"",MAX($F$31:$F142)+1)</f>
        <v>112</v>
      </c>
      <c r="G143" s="81">
        <f t="shared" si="1"/>
        <v>2706.1314585087039</v>
      </c>
      <c r="H143" s="81">
        <f>IF($F143="","",-IPMT($I$13/Months_in_Year,$F143,$I$20,$I$12))</f>
        <v>532.82396169050867</v>
      </c>
      <c r="I143" s="81">
        <f>IF($F143="","",-PPMT($I$13/Months_in_Year,$F143,$I$20,$I$12))</f>
        <v>2173.307496818195</v>
      </c>
      <c r="J143" s="81">
        <f>IF($F143="","",$I$12-SUM($I$31:$I143))</f>
        <v>77750.286756758112</v>
      </c>
    </row>
    <row r="144" spans="6:10" x14ac:dyDescent="0.2">
      <c r="F144" s="84">
        <f>IF(MAX($F$31:$F143)+1&gt;$I$20,"",MAX($F$31:$F143)+1)</f>
        <v>113</v>
      </c>
      <c r="G144" s="81">
        <f t="shared" si="1"/>
        <v>2706.1314585087039</v>
      </c>
      <c r="H144" s="81">
        <f>IF($F144="","",-IPMT($I$13/Months_in_Year,$F144,$I$20,$I$12))</f>
        <v>518.33524504505397</v>
      </c>
      <c r="I144" s="81">
        <f>IF($F144="","",-PPMT($I$13/Months_in_Year,$F144,$I$20,$I$12))</f>
        <v>2187.7962134636496</v>
      </c>
      <c r="J144" s="81">
        <f>IF($F144="","",$I$12-SUM($I$31:$I144))</f>
        <v>75562.490543294465</v>
      </c>
    </row>
    <row r="145" spans="6:10" x14ac:dyDescent="0.2">
      <c r="F145" s="84">
        <f>IF(MAX($F$31:$F144)+1&gt;$I$20,"",MAX($F$31:$F144)+1)</f>
        <v>114</v>
      </c>
      <c r="G145" s="81">
        <f t="shared" si="1"/>
        <v>2706.1314585087039</v>
      </c>
      <c r="H145" s="81">
        <f>IF($F145="","",-IPMT($I$13/Months_in_Year,$F145,$I$20,$I$12))</f>
        <v>503.74993695529639</v>
      </c>
      <c r="I145" s="81">
        <f>IF($F145="","",-PPMT($I$13/Months_in_Year,$F145,$I$20,$I$12))</f>
        <v>2202.3815215534073</v>
      </c>
      <c r="J145" s="81">
        <f>IF($F145="","",$I$12-SUM($I$31:$I145))</f>
        <v>73360.109021741053</v>
      </c>
    </row>
    <row r="146" spans="6:10" x14ac:dyDescent="0.2">
      <c r="F146" s="84">
        <f>IF(MAX($F$31:$F145)+1&gt;$I$20,"",MAX($F$31:$F145)+1)</f>
        <v>115</v>
      </c>
      <c r="G146" s="81">
        <f t="shared" si="1"/>
        <v>2706.1314585087039</v>
      </c>
      <c r="H146" s="81">
        <f>IF($F146="","",-IPMT($I$13/Months_in_Year,$F146,$I$20,$I$12))</f>
        <v>489.06739347827363</v>
      </c>
      <c r="I146" s="81">
        <f>IF($F146="","",-PPMT($I$13/Months_in_Year,$F146,$I$20,$I$12))</f>
        <v>2217.0640650304304</v>
      </c>
      <c r="J146" s="81">
        <f>IF($F146="","",$I$12-SUM($I$31:$I146))</f>
        <v>71143.044956710626</v>
      </c>
    </row>
    <row r="147" spans="6:10" x14ac:dyDescent="0.2">
      <c r="F147" s="84">
        <f>IF(MAX($F$31:$F146)+1&gt;$I$20,"",MAX($F$31:$F146)+1)</f>
        <v>116</v>
      </c>
      <c r="G147" s="81">
        <f t="shared" si="1"/>
        <v>2706.1314585087039</v>
      </c>
      <c r="H147" s="81">
        <f>IF($F147="","",-IPMT($I$13/Months_in_Year,$F147,$I$20,$I$12))</f>
        <v>474.28696637807076</v>
      </c>
      <c r="I147" s="81">
        <f>IF($F147="","",-PPMT($I$13/Months_in_Year,$F147,$I$20,$I$12))</f>
        <v>2231.8444921306332</v>
      </c>
      <c r="J147" s="81">
        <f>IF($F147="","",$I$12-SUM($I$31:$I147))</f>
        <v>68911.200464580004</v>
      </c>
    </row>
    <row r="148" spans="6:10" x14ac:dyDescent="0.2">
      <c r="F148" s="84">
        <f>IF(MAX($F$31:$F147)+1&gt;$I$20,"",MAX($F$31:$F147)+1)</f>
        <v>117</v>
      </c>
      <c r="G148" s="81">
        <f t="shared" si="1"/>
        <v>2706.1314585087039</v>
      </c>
      <c r="H148" s="81">
        <f>IF($F148="","",-IPMT($I$13/Months_in_Year,$F148,$I$20,$I$12))</f>
        <v>459.40800309719987</v>
      </c>
      <c r="I148" s="81">
        <f>IF($F148="","",-PPMT($I$13/Months_in_Year,$F148,$I$20,$I$12))</f>
        <v>2246.7234554115039</v>
      </c>
      <c r="J148" s="81">
        <f>IF($F148="","",$I$12-SUM($I$31:$I148))</f>
        <v>66664.477009168506</v>
      </c>
    </row>
    <row r="149" spans="6:10" x14ac:dyDescent="0.2">
      <c r="F149" s="84">
        <f>IF(MAX($F$31:$F148)+1&gt;$I$20,"",MAX($F$31:$F148)+1)</f>
        <v>118</v>
      </c>
      <c r="G149" s="81">
        <f t="shared" si="1"/>
        <v>2706.1314585087039</v>
      </c>
      <c r="H149" s="81">
        <f>IF($F149="","",-IPMT($I$13/Months_in_Year,$F149,$I$20,$I$12))</f>
        <v>444.42984672778988</v>
      </c>
      <c r="I149" s="81">
        <f>IF($F149="","",-PPMT($I$13/Months_in_Year,$F149,$I$20,$I$12))</f>
        <v>2261.7016117809139</v>
      </c>
      <c r="J149" s="81">
        <f>IF($F149="","",$I$12-SUM($I$31:$I149))</f>
        <v>64402.775397387595</v>
      </c>
    </row>
    <row r="150" spans="6:10" x14ac:dyDescent="0.2">
      <c r="F150" s="84">
        <f>IF(MAX($F$31:$F149)+1&gt;$I$20,"",MAX($F$31:$F149)+1)</f>
        <v>119</v>
      </c>
      <c r="G150" s="81">
        <f t="shared" si="1"/>
        <v>2706.1314585087039</v>
      </c>
      <c r="H150" s="81">
        <f>IF($F150="","",-IPMT($I$13/Months_in_Year,$F150,$I$20,$I$12))</f>
        <v>429.35183598258374</v>
      </c>
      <c r="I150" s="81">
        <f>IF($F150="","",-PPMT($I$13/Months_in_Year,$F150,$I$20,$I$12))</f>
        <v>2276.7796225261204</v>
      </c>
      <c r="J150" s="81">
        <f>IF($F150="","",$I$12-SUM($I$31:$I150))</f>
        <v>62125.995774861483</v>
      </c>
    </row>
    <row r="151" spans="6:10" x14ac:dyDescent="0.2">
      <c r="F151" s="84">
        <f>IF(MAX($F$31:$F150)+1&gt;$I$20,"",MAX($F$31:$F150)+1)</f>
        <v>120</v>
      </c>
      <c r="G151" s="81">
        <f t="shared" si="1"/>
        <v>2706.1314585087039</v>
      </c>
      <c r="H151" s="81">
        <f>IF($F151="","",-IPMT($I$13/Months_in_Year,$F151,$I$20,$I$12))</f>
        <v>414.17330516574293</v>
      </c>
      <c r="I151" s="81">
        <f>IF($F151="","",-PPMT($I$13/Months_in_Year,$F151,$I$20,$I$12))</f>
        <v>2291.9581533429609</v>
      </c>
      <c r="J151" s="81">
        <f>IF($F151="","",$I$12-SUM($I$31:$I151))</f>
        <v>59834.03762151851</v>
      </c>
    </row>
    <row r="152" spans="6:10" x14ac:dyDescent="0.2">
      <c r="F152" s="84">
        <f>IF(MAX($F$31:$F151)+1&gt;$I$20,"",MAX($F$31:$F151)+1)</f>
        <v>121</v>
      </c>
      <c r="G152" s="81">
        <f t="shared" si="1"/>
        <v>2706.1314585087039</v>
      </c>
      <c r="H152" s="81">
        <f>IF($F152="","",-IPMT($I$13/Months_in_Year,$F152,$I$20,$I$12))</f>
        <v>398.89358414345656</v>
      </c>
      <c r="I152" s="81">
        <f>IF($F152="","",-PPMT($I$13/Months_in_Year,$F152,$I$20,$I$12))</f>
        <v>2307.2378743652475</v>
      </c>
      <c r="J152" s="81">
        <f>IF($F152="","",$I$12-SUM($I$31:$I152))</f>
        <v>57526.799747153273</v>
      </c>
    </row>
    <row r="153" spans="6:10" x14ac:dyDescent="0.2">
      <c r="F153" s="84">
        <f>IF(MAX($F$31:$F152)+1&gt;$I$20,"",MAX($F$31:$F152)+1)</f>
        <v>122</v>
      </c>
      <c r="G153" s="81">
        <f t="shared" si="1"/>
        <v>2706.1314585087039</v>
      </c>
      <c r="H153" s="81">
        <f>IF($F153="","",-IPMT($I$13/Months_in_Year,$F153,$I$20,$I$12))</f>
        <v>383.51199831435491</v>
      </c>
      <c r="I153" s="81">
        <f>IF($F153="","",-PPMT($I$13/Months_in_Year,$F153,$I$20,$I$12))</f>
        <v>2322.6194601943489</v>
      </c>
      <c r="J153" s="81">
        <f>IF($F153="","",$I$12-SUM($I$31:$I153))</f>
        <v>55204.18028695893</v>
      </c>
    </row>
    <row r="154" spans="6:10" x14ac:dyDescent="0.2">
      <c r="F154" s="84">
        <f>IF(MAX($F$31:$F153)+1&gt;$I$20,"",MAX($F$31:$F153)+1)</f>
        <v>123</v>
      </c>
      <c r="G154" s="81">
        <f t="shared" si="1"/>
        <v>2706.1314585087039</v>
      </c>
      <c r="H154" s="81">
        <f>IF($F154="","",-IPMT($I$13/Months_in_Year,$F154,$I$20,$I$12))</f>
        <v>368.02786857972592</v>
      </c>
      <c r="I154" s="81">
        <f>IF($F154="","",-PPMT($I$13/Months_in_Year,$F154,$I$20,$I$12))</f>
        <v>2338.1035899289782</v>
      </c>
      <c r="J154" s="81">
        <f>IF($F154="","",$I$12-SUM($I$31:$I154))</f>
        <v>52866.076697029959</v>
      </c>
    </row>
    <row r="155" spans="6:10" x14ac:dyDescent="0.2">
      <c r="F155" s="84">
        <f>IF(MAX($F$31:$F154)+1&gt;$I$20,"",MAX($F$31:$F154)+1)</f>
        <v>124</v>
      </c>
      <c r="G155" s="81">
        <f t="shared" si="1"/>
        <v>2706.1314585087039</v>
      </c>
      <c r="H155" s="81">
        <f>IF($F155="","",-IPMT($I$13/Months_in_Year,$F155,$I$20,$I$12))</f>
        <v>352.44051131353268</v>
      </c>
      <c r="I155" s="81">
        <f>IF($F155="","",-PPMT($I$13/Months_in_Year,$F155,$I$20,$I$12))</f>
        <v>2353.6909471951712</v>
      </c>
      <c r="J155" s="81">
        <f>IF($F155="","",$I$12-SUM($I$31:$I155))</f>
        <v>50512.385749834793</v>
      </c>
    </row>
    <row r="156" spans="6:10" x14ac:dyDescent="0.2">
      <c r="F156" s="84">
        <f>IF(MAX($F$31:$F155)+1&gt;$I$20,"",MAX($F$31:$F155)+1)</f>
        <v>125</v>
      </c>
      <c r="G156" s="81">
        <f t="shared" si="1"/>
        <v>2706.1314585087039</v>
      </c>
      <c r="H156" s="81">
        <f>IF($F156="","",-IPMT($I$13/Months_in_Year,$F156,$I$20,$I$12))</f>
        <v>336.74923833223158</v>
      </c>
      <c r="I156" s="81">
        <f>IF($F156="","",-PPMT($I$13/Months_in_Year,$F156,$I$20,$I$12))</f>
        <v>2369.3822201764724</v>
      </c>
      <c r="J156" s="81">
        <f>IF($F156="","",$I$12-SUM($I$31:$I156))</f>
        <v>48143.003529658308</v>
      </c>
    </row>
    <row r="157" spans="6:10" x14ac:dyDescent="0.2">
      <c r="F157" s="84">
        <f>IF(MAX($F$31:$F156)+1&gt;$I$20,"",MAX($F$31:$F156)+1)</f>
        <v>126</v>
      </c>
      <c r="G157" s="81">
        <f t="shared" si="1"/>
        <v>2706.1314585087039</v>
      </c>
      <c r="H157" s="81">
        <f>IF($F157="","",-IPMT($I$13/Months_in_Year,$F157,$I$20,$I$12))</f>
        <v>320.95335686438847</v>
      </c>
      <c r="I157" s="81">
        <f>IF($F157="","",-PPMT($I$13/Months_in_Year,$F157,$I$20,$I$12))</f>
        <v>2385.1781016443151</v>
      </c>
      <c r="J157" s="81">
        <f>IF($F157="","",$I$12-SUM($I$31:$I157))</f>
        <v>45757.825428013981</v>
      </c>
    </row>
    <row r="158" spans="6:10" x14ac:dyDescent="0.2">
      <c r="F158" s="84">
        <f>IF(MAX($F$31:$F157)+1&gt;$I$20,"",MAX($F$31:$F157)+1)</f>
        <v>127</v>
      </c>
      <c r="G158" s="81">
        <f t="shared" si="1"/>
        <v>2706.1314585087039</v>
      </c>
      <c r="H158" s="81">
        <f>IF($F158="","",-IPMT($I$13/Months_in_Year,$F158,$I$20,$I$12))</f>
        <v>305.052169520093</v>
      </c>
      <c r="I158" s="81">
        <f>IF($F158="","",-PPMT($I$13/Months_in_Year,$F158,$I$20,$I$12))</f>
        <v>2401.0792889886111</v>
      </c>
      <c r="J158" s="81">
        <f>IF($F158="","",$I$12-SUM($I$31:$I158))</f>
        <v>43356.746139025374</v>
      </c>
    </row>
    <row r="159" spans="6:10" x14ac:dyDescent="0.2">
      <c r="F159" s="84">
        <f>IF(MAX($F$31:$F158)+1&gt;$I$20,"",MAX($F$31:$F158)+1)</f>
        <v>128</v>
      </c>
      <c r="G159" s="81">
        <f t="shared" si="1"/>
        <v>2706.1314585087039</v>
      </c>
      <c r="H159" s="81">
        <f>IF($F159="","",-IPMT($I$13/Months_in_Year,$F159,$I$20,$I$12))</f>
        <v>289.04497426016889</v>
      </c>
      <c r="I159" s="81">
        <f>IF($F159="","",-PPMT($I$13/Months_in_Year,$F159,$I$20,$I$12))</f>
        <v>2417.0864842485353</v>
      </c>
      <c r="J159" s="81">
        <f>IF($F159="","",$I$12-SUM($I$31:$I159))</f>
        <v>40939.659654776828</v>
      </c>
    </row>
    <row r="160" spans="6:10" x14ac:dyDescent="0.2">
      <c r="F160" s="84">
        <f>IF(MAX($F$31:$F159)+1&gt;$I$20,"",MAX($F$31:$F159)+1)</f>
        <v>129</v>
      </c>
      <c r="G160" s="81">
        <f t="shared" si="1"/>
        <v>2706.1314585087039</v>
      </c>
      <c r="H160" s="81">
        <f>IF($F160="","",-IPMT($I$13/Months_in_Year,$F160,$I$20,$I$12))</f>
        <v>272.93106436517866</v>
      </c>
      <c r="I160" s="81">
        <f>IF($F160="","",-PPMT($I$13/Months_in_Year,$F160,$I$20,$I$12))</f>
        <v>2433.200394143525</v>
      </c>
      <c r="J160" s="81">
        <f>IF($F160="","",$I$12-SUM($I$31:$I160))</f>
        <v>38506.459260633303</v>
      </c>
    </row>
    <row r="161" spans="6:10" x14ac:dyDescent="0.2">
      <c r="F161" s="84">
        <f>IF(MAX($F$31:$F160)+1&gt;$I$20,"",MAX($F$31:$F160)+1)</f>
        <v>130</v>
      </c>
      <c r="G161" s="81">
        <f t="shared" ref="G161:G224" si="2">IF($F161="","",$I$19)</f>
        <v>2706.1314585087039</v>
      </c>
      <c r="H161" s="81">
        <f>IF($F161="","",-IPMT($I$13/Months_in_Year,$F161,$I$20,$I$12))</f>
        <v>256.70972840422183</v>
      </c>
      <c r="I161" s="81">
        <f>IF($F161="","",-PPMT($I$13/Months_in_Year,$F161,$I$20,$I$12))</f>
        <v>2449.4217301044819</v>
      </c>
      <c r="J161" s="81">
        <f>IF($F161="","",$I$12-SUM($I$31:$I161))</f>
        <v>36057.037530528818</v>
      </c>
    </row>
    <row r="162" spans="6:10" x14ac:dyDescent="0.2">
      <c r="F162" s="84">
        <f>IF(MAX($F$31:$F161)+1&gt;$I$20,"",MAX($F$31:$F161)+1)</f>
        <v>131</v>
      </c>
      <c r="G162" s="81">
        <f t="shared" si="2"/>
        <v>2706.1314585087039</v>
      </c>
      <c r="H162" s="81">
        <f>IF($F162="","",-IPMT($I$13/Months_in_Year,$F162,$I$20,$I$12))</f>
        <v>240.38025020352526</v>
      </c>
      <c r="I162" s="81">
        <f>IF($F162="","",-PPMT($I$13/Months_in_Year,$F162,$I$20,$I$12))</f>
        <v>2465.7512083051788</v>
      </c>
      <c r="J162" s="81">
        <f>IF($F162="","",$I$12-SUM($I$31:$I162))</f>
        <v>33591.286322223634</v>
      </c>
    </row>
    <row r="163" spans="6:10" x14ac:dyDescent="0.2">
      <c r="F163" s="84">
        <f>IF(MAX($F$31:$F162)+1&gt;$I$20,"",MAX($F$31:$F162)+1)</f>
        <v>132</v>
      </c>
      <c r="G163" s="81">
        <f t="shared" si="2"/>
        <v>2706.1314585087039</v>
      </c>
      <c r="H163" s="81">
        <f>IF($F163="","",-IPMT($I$13/Months_in_Year,$F163,$I$20,$I$12))</f>
        <v>223.9419088148241</v>
      </c>
      <c r="I163" s="81">
        <f>IF($F163="","",-PPMT($I$13/Months_in_Year,$F163,$I$20,$I$12))</f>
        <v>2482.1895496938801</v>
      </c>
      <c r="J163" s="81">
        <f>IF($F163="","",$I$12-SUM($I$31:$I163))</f>
        <v>31109.096772529767</v>
      </c>
    </row>
    <row r="164" spans="6:10" x14ac:dyDescent="0.2">
      <c r="F164" s="84">
        <f>IF(MAX($F$31:$F163)+1&gt;$I$20,"",MAX($F$31:$F163)+1)</f>
        <v>133</v>
      </c>
      <c r="G164" s="81">
        <f t="shared" si="2"/>
        <v>2706.1314585087039</v>
      </c>
      <c r="H164" s="81">
        <f>IF($F164="","",-IPMT($I$13/Months_in_Year,$F164,$I$20,$I$12))</f>
        <v>207.39397848353155</v>
      </c>
      <c r="I164" s="81">
        <f>IF($F164="","",-PPMT($I$13/Months_in_Year,$F164,$I$20,$I$12))</f>
        <v>2498.7374800251723</v>
      </c>
      <c r="J164" s="81">
        <f>IF($F164="","",$I$12-SUM($I$31:$I164))</f>
        <v>28610.359292504581</v>
      </c>
    </row>
    <row r="165" spans="6:10" x14ac:dyDescent="0.2">
      <c r="F165" s="84">
        <f>IF(MAX($F$31:$F164)+1&gt;$I$20,"",MAX($F$31:$F164)+1)</f>
        <v>134</v>
      </c>
      <c r="G165" s="81">
        <f t="shared" si="2"/>
        <v>2706.1314585087039</v>
      </c>
      <c r="H165" s="81">
        <f>IF($F165="","",-IPMT($I$13/Months_in_Year,$F165,$I$20,$I$12))</f>
        <v>190.73572861669709</v>
      </c>
      <c r="I165" s="81">
        <f>IF($F165="","",-PPMT($I$13/Months_in_Year,$F165,$I$20,$I$12))</f>
        <v>2515.3957298920068</v>
      </c>
      <c r="J165" s="81">
        <f>IF($F165="","",$I$12-SUM($I$31:$I165))</f>
        <v>26094.963562612567</v>
      </c>
    </row>
    <row r="166" spans="6:10" x14ac:dyDescent="0.2">
      <c r="F166" s="84">
        <f>IF(MAX($F$31:$F165)+1&gt;$I$20,"",MAX($F$31:$F165)+1)</f>
        <v>135</v>
      </c>
      <c r="G166" s="81">
        <f t="shared" si="2"/>
        <v>2706.1314585087039</v>
      </c>
      <c r="H166" s="81">
        <f>IF($F166="","",-IPMT($I$13/Months_in_Year,$F166,$I$20,$I$12))</f>
        <v>173.96642375075035</v>
      </c>
      <c r="I166" s="81">
        <f>IF($F166="","",-PPMT($I$13/Months_in_Year,$F166,$I$20,$I$12))</f>
        <v>2532.1650347579534</v>
      </c>
      <c r="J166" s="81">
        <f>IF($F166="","",$I$12-SUM($I$31:$I166))</f>
        <v>23562.798527854611</v>
      </c>
    </row>
    <row r="167" spans="6:10" x14ac:dyDescent="0.2">
      <c r="F167" s="84">
        <f>IF(MAX($F$31:$F166)+1&gt;$I$20,"",MAX($F$31:$F166)+1)</f>
        <v>136</v>
      </c>
      <c r="G167" s="81">
        <f t="shared" si="2"/>
        <v>2706.1314585087039</v>
      </c>
      <c r="H167" s="81">
        <f>IF($F167="","",-IPMT($I$13/Months_in_Year,$F167,$I$20,$I$12))</f>
        <v>157.08532351903065</v>
      </c>
      <c r="I167" s="81">
        <f>IF($F167="","",-PPMT($I$13/Months_in_Year,$F167,$I$20,$I$12))</f>
        <v>2549.0461349896732</v>
      </c>
      <c r="J167" s="81">
        <f>IF($F167="","",$I$12-SUM($I$31:$I167))</f>
        <v>21013.752392864932</v>
      </c>
    </row>
    <row r="168" spans="6:10" x14ac:dyDescent="0.2">
      <c r="F168" s="84">
        <f>IF(MAX($F$31:$F167)+1&gt;$I$20,"",MAX($F$31:$F167)+1)</f>
        <v>137</v>
      </c>
      <c r="G168" s="81">
        <f t="shared" si="2"/>
        <v>2706.1314585087039</v>
      </c>
      <c r="H168" s="81">
        <f>IF($F168="","",-IPMT($I$13/Months_in_Year,$F168,$I$20,$I$12))</f>
        <v>140.09168261909952</v>
      </c>
      <c r="I168" s="81">
        <f>IF($F168="","",-PPMT($I$13/Months_in_Year,$F168,$I$20,$I$12))</f>
        <v>2566.0397758896047</v>
      </c>
      <c r="J168" s="81">
        <f>IF($F168="","",$I$12-SUM($I$31:$I168))</f>
        <v>18447.712616975332</v>
      </c>
    </row>
    <row r="169" spans="6:10" x14ac:dyDescent="0.2">
      <c r="F169" s="84">
        <f>IF(MAX($F$31:$F168)+1&gt;$I$20,"",MAX($F$31:$F168)+1)</f>
        <v>138</v>
      </c>
      <c r="G169" s="81">
        <f t="shared" si="2"/>
        <v>2706.1314585087039</v>
      </c>
      <c r="H169" s="81">
        <f>IF($F169="","",-IPMT($I$13/Months_in_Year,$F169,$I$20,$I$12))</f>
        <v>122.98475077983548</v>
      </c>
      <c r="I169" s="81">
        <f>IF($F169="","",-PPMT($I$13/Months_in_Year,$F169,$I$20,$I$12))</f>
        <v>2583.1467077288685</v>
      </c>
      <c r="J169" s="81">
        <f>IF($F169="","",$I$12-SUM($I$31:$I169))</f>
        <v>15864.565909246478</v>
      </c>
    </row>
    <row r="170" spans="6:10" x14ac:dyDescent="0.2">
      <c r="F170" s="84">
        <f>IF(MAX($F$31:$F169)+1&gt;$I$20,"",MAX($F$31:$F169)+1)</f>
        <v>139</v>
      </c>
      <c r="G170" s="81">
        <f t="shared" si="2"/>
        <v>2706.1314585087039</v>
      </c>
      <c r="H170" s="81">
        <f>IF($F170="","",-IPMT($I$13/Months_in_Year,$F170,$I$20,$I$12))</f>
        <v>105.7637727283097</v>
      </c>
      <c r="I170" s="81">
        <f>IF($F170="","",-PPMT($I$13/Months_in_Year,$F170,$I$20,$I$12))</f>
        <v>2600.3676857803944</v>
      </c>
      <c r="J170" s="81">
        <f>IF($F170="","",$I$12-SUM($I$31:$I170))</f>
        <v>13264.198223466083</v>
      </c>
    </row>
    <row r="171" spans="6:10" x14ac:dyDescent="0.2">
      <c r="F171" s="84">
        <f>IF(MAX($F$31:$F170)+1&gt;$I$20,"",MAX($F$31:$F170)+1)</f>
        <v>140</v>
      </c>
      <c r="G171" s="81">
        <f t="shared" si="2"/>
        <v>2706.1314585087039</v>
      </c>
      <c r="H171" s="81">
        <f>IF($F171="","",-IPMT($I$13/Months_in_Year,$F171,$I$20,$I$12))</f>
        <v>88.427988156440406</v>
      </c>
      <c r="I171" s="81">
        <f>IF($F171="","",-PPMT($I$13/Months_in_Year,$F171,$I$20,$I$12))</f>
        <v>2617.7034703522636</v>
      </c>
      <c r="J171" s="81">
        <f>IF($F171="","",$I$12-SUM($I$31:$I171))</f>
        <v>10646.494753113831</v>
      </c>
    </row>
    <row r="172" spans="6:10" x14ac:dyDescent="0.2">
      <c r="F172" s="84">
        <f>IF(MAX($F$31:$F171)+1&gt;$I$20,"",MAX($F$31:$F171)+1)</f>
        <v>141</v>
      </c>
      <c r="G172" s="81">
        <f t="shared" si="2"/>
        <v>2706.1314585087039</v>
      </c>
      <c r="H172" s="81">
        <f>IF($F172="","",-IPMT($I$13/Months_in_Year,$F172,$I$20,$I$12))</f>
        <v>70.976631687425311</v>
      </c>
      <c r="I172" s="81">
        <f>IF($F172="","",-PPMT($I$13/Months_in_Year,$F172,$I$20,$I$12))</f>
        <v>2635.1548268212787</v>
      </c>
      <c r="J172" s="81">
        <f>IF($F172="","",$I$12-SUM($I$31:$I172))</f>
        <v>8011.3399262925668</v>
      </c>
    </row>
    <row r="173" spans="6:10" x14ac:dyDescent="0.2">
      <c r="F173" s="84">
        <f>IF(MAX($F$31:$F172)+1&gt;$I$20,"",MAX($F$31:$F172)+1)</f>
        <v>142</v>
      </c>
      <c r="G173" s="81">
        <f t="shared" si="2"/>
        <v>2706.1314585087039</v>
      </c>
      <c r="H173" s="81">
        <f>IF($F173="","",-IPMT($I$13/Months_in_Year,$F173,$I$20,$I$12))</f>
        <v>53.408932841950104</v>
      </c>
      <c r="I173" s="81">
        <f>IF($F173="","",-PPMT($I$13/Months_in_Year,$F173,$I$20,$I$12))</f>
        <v>2652.7225256667539</v>
      </c>
      <c r="J173" s="81">
        <f>IF($F173="","",$I$12-SUM($I$31:$I173))</f>
        <v>5358.6174006258079</v>
      </c>
    </row>
    <row r="174" spans="6:10" x14ac:dyDescent="0.2">
      <c r="F174" s="84">
        <f>IF(MAX($F$31:$F173)+1&gt;$I$20,"",MAX($F$31:$F173)+1)</f>
        <v>143</v>
      </c>
      <c r="G174" s="81">
        <f t="shared" si="2"/>
        <v>2706.1314585087039</v>
      </c>
      <c r="H174" s="81">
        <f>IF($F174="","",-IPMT($I$13/Months_in_Year,$F174,$I$20,$I$12))</f>
        <v>35.724116004171741</v>
      </c>
      <c r="I174" s="81">
        <f>IF($F174="","",-PPMT($I$13/Months_in_Year,$F174,$I$20,$I$12))</f>
        <v>2670.4073425045322</v>
      </c>
      <c r="J174" s="81">
        <f>IF($F174="","",$I$12-SUM($I$31:$I174))</f>
        <v>2688.2100581212726</v>
      </c>
    </row>
    <row r="175" spans="6:10" x14ac:dyDescent="0.2">
      <c r="F175" s="84">
        <f>IF(MAX($F$31:$F174)+1&gt;$I$20,"",MAX($F$31:$F174)+1)</f>
        <v>144</v>
      </c>
      <c r="G175" s="81">
        <f t="shared" si="2"/>
        <v>2706.1314585087039</v>
      </c>
      <c r="H175" s="81">
        <f>IF($F175="","",-IPMT($I$13/Months_in_Year,$F175,$I$20,$I$12))</f>
        <v>17.921400387474861</v>
      </c>
      <c r="I175" s="81">
        <f>IF($F175="","",-PPMT($I$13/Months_in_Year,$F175,$I$20,$I$12))</f>
        <v>2688.2100581212289</v>
      </c>
      <c r="J175" s="81">
        <f>IF($F175="","",$I$12-SUM($I$31:$I175))</f>
        <v>5.8207660913467407E-11</v>
      </c>
    </row>
    <row r="176" spans="6:10" x14ac:dyDescent="0.2">
      <c r="F176" s="84" t="str">
        <f>IF(MAX($F$31:$F175)+1&gt;$I$20,"",MAX($F$31:$F175)+1)</f>
        <v/>
      </c>
      <c r="G176" s="81" t="str">
        <f t="shared" si="2"/>
        <v/>
      </c>
      <c r="H176" s="81" t="str">
        <f>IF($F176="","",-IPMT($I$13/Months_in_Year,$F176,$I$20,$I$12))</f>
        <v/>
      </c>
      <c r="I176" s="81" t="str">
        <f>IF($F176="","",-PPMT($I$13/Months_in_Year,$F176,$I$20,$I$12))</f>
        <v/>
      </c>
      <c r="J176" s="81" t="str">
        <f>IF($F176="","",$I$12-SUM($I$31:$I176))</f>
        <v/>
      </c>
    </row>
    <row r="177" spans="6:10" x14ac:dyDescent="0.2">
      <c r="F177" s="84" t="str">
        <f>IF(MAX($F$31:$F176)+1&gt;$I$20,"",MAX($F$31:$F176)+1)</f>
        <v/>
      </c>
      <c r="G177" s="81" t="str">
        <f t="shared" si="2"/>
        <v/>
      </c>
      <c r="H177" s="81" t="str">
        <f>IF($F177="","",-IPMT($I$13/Months_in_Year,$F177,$I$20,$I$12))</f>
        <v/>
      </c>
      <c r="I177" s="81" t="str">
        <f>IF($F177="","",-PPMT($I$13/Months_in_Year,$F177,$I$20,$I$12))</f>
        <v/>
      </c>
      <c r="J177" s="81" t="str">
        <f>IF($F177="","",$I$12-SUM($I$31:$I177))</f>
        <v/>
      </c>
    </row>
    <row r="178" spans="6:10" x14ac:dyDescent="0.2">
      <c r="F178" s="84" t="str">
        <f>IF(MAX($F$31:$F177)+1&gt;$I$20,"",MAX($F$31:$F177)+1)</f>
        <v/>
      </c>
      <c r="G178" s="81" t="str">
        <f t="shared" si="2"/>
        <v/>
      </c>
      <c r="H178" s="81" t="str">
        <f>IF($F178="","",-IPMT($I$13/Months_in_Year,$F178,$I$20,$I$12))</f>
        <v/>
      </c>
      <c r="I178" s="81" t="str">
        <f>IF($F178="","",-PPMT($I$13/Months_in_Year,$F178,$I$20,$I$12))</f>
        <v/>
      </c>
      <c r="J178" s="81" t="str">
        <f>IF($F178="","",$I$12-SUM($I$31:$I178))</f>
        <v/>
      </c>
    </row>
    <row r="179" spans="6:10" x14ac:dyDescent="0.2">
      <c r="F179" s="84" t="str">
        <f>IF(MAX($F$31:$F178)+1&gt;$I$20,"",MAX($F$31:$F178)+1)</f>
        <v/>
      </c>
      <c r="G179" s="81" t="str">
        <f t="shared" si="2"/>
        <v/>
      </c>
      <c r="H179" s="81" t="str">
        <f>IF($F179="","",-IPMT($I$13/Months_in_Year,$F179,$I$20,$I$12))</f>
        <v/>
      </c>
      <c r="I179" s="81" t="str">
        <f>IF($F179="","",-PPMT($I$13/Months_in_Year,$F179,$I$20,$I$12))</f>
        <v/>
      </c>
      <c r="J179" s="81" t="str">
        <f>IF($F179="","",$I$12-SUM($I$31:$I179))</f>
        <v/>
      </c>
    </row>
    <row r="180" spans="6:10" x14ac:dyDescent="0.2">
      <c r="F180" s="84" t="str">
        <f>IF(MAX($F$31:$F179)+1&gt;$I$20,"",MAX($F$31:$F179)+1)</f>
        <v/>
      </c>
      <c r="G180" s="81" t="str">
        <f t="shared" si="2"/>
        <v/>
      </c>
      <c r="H180" s="81" t="str">
        <f>IF($F180="","",-IPMT($I$13/Months_in_Year,$F180,$I$20,$I$12))</f>
        <v/>
      </c>
      <c r="I180" s="81" t="str">
        <f>IF($F180="","",-PPMT($I$13/Months_in_Year,$F180,$I$20,$I$12))</f>
        <v/>
      </c>
      <c r="J180" s="81" t="str">
        <f>IF($F180="","",$I$12-SUM($I$31:$I180))</f>
        <v/>
      </c>
    </row>
    <row r="181" spans="6:10" x14ac:dyDescent="0.2">
      <c r="F181" s="84" t="str">
        <f>IF(MAX($F$31:$F180)+1&gt;$I$20,"",MAX($F$31:$F180)+1)</f>
        <v/>
      </c>
      <c r="G181" s="81" t="str">
        <f t="shared" si="2"/>
        <v/>
      </c>
      <c r="H181" s="81" t="str">
        <f>IF($F181="","",-IPMT($I$13/Months_in_Year,$F181,$I$20,$I$12))</f>
        <v/>
      </c>
      <c r="I181" s="81" t="str">
        <f>IF($F181="","",-PPMT($I$13/Months_in_Year,$F181,$I$20,$I$12))</f>
        <v/>
      </c>
      <c r="J181" s="81" t="str">
        <f>IF($F181="","",$I$12-SUM($I$31:$I181))</f>
        <v/>
      </c>
    </row>
    <row r="182" spans="6:10" x14ac:dyDescent="0.2">
      <c r="F182" s="84" t="str">
        <f>IF(MAX($F$31:$F181)+1&gt;$I$20,"",MAX($F$31:$F181)+1)</f>
        <v/>
      </c>
      <c r="G182" s="81" t="str">
        <f t="shared" si="2"/>
        <v/>
      </c>
      <c r="H182" s="81" t="str">
        <f>IF($F182="","",-IPMT($I$13/Months_in_Year,$F182,$I$20,$I$12))</f>
        <v/>
      </c>
      <c r="I182" s="81" t="str">
        <f>IF($F182="","",-PPMT($I$13/Months_in_Year,$F182,$I$20,$I$12))</f>
        <v/>
      </c>
      <c r="J182" s="81" t="str">
        <f>IF($F182="","",$I$12-SUM($I$31:$I182))</f>
        <v/>
      </c>
    </row>
    <row r="183" spans="6:10" x14ac:dyDescent="0.2">
      <c r="F183" s="84" t="str">
        <f>IF(MAX($F$31:$F182)+1&gt;$I$20,"",MAX($F$31:$F182)+1)</f>
        <v/>
      </c>
      <c r="G183" s="81" t="str">
        <f t="shared" si="2"/>
        <v/>
      </c>
      <c r="H183" s="81" t="str">
        <f>IF($F183="","",-IPMT($I$13/Months_in_Year,$F183,$I$20,$I$12))</f>
        <v/>
      </c>
      <c r="I183" s="81" t="str">
        <f>IF($F183="","",-PPMT($I$13/Months_in_Year,$F183,$I$20,$I$12))</f>
        <v/>
      </c>
      <c r="J183" s="81" t="str">
        <f>IF($F183="","",$I$12-SUM($I$31:$I183))</f>
        <v/>
      </c>
    </row>
    <row r="184" spans="6:10" x14ac:dyDescent="0.2">
      <c r="F184" s="84" t="str">
        <f>IF(MAX($F$31:$F183)+1&gt;$I$20,"",MAX($F$31:$F183)+1)</f>
        <v/>
      </c>
      <c r="G184" s="81" t="str">
        <f t="shared" si="2"/>
        <v/>
      </c>
      <c r="H184" s="81" t="str">
        <f>IF($F184="","",-IPMT($I$13/Months_in_Year,$F184,$I$20,$I$12))</f>
        <v/>
      </c>
      <c r="I184" s="81" t="str">
        <f>IF($F184="","",-PPMT($I$13/Months_in_Year,$F184,$I$20,$I$12))</f>
        <v/>
      </c>
      <c r="J184" s="81" t="str">
        <f>IF($F184="","",$I$12-SUM($I$31:$I184))</f>
        <v/>
      </c>
    </row>
    <row r="185" spans="6:10" x14ac:dyDescent="0.2">
      <c r="F185" s="84" t="str">
        <f>IF(MAX($F$31:$F184)+1&gt;$I$20,"",MAX($F$31:$F184)+1)</f>
        <v/>
      </c>
      <c r="G185" s="81" t="str">
        <f t="shared" si="2"/>
        <v/>
      </c>
      <c r="H185" s="81" t="str">
        <f>IF($F185="","",-IPMT($I$13/Months_in_Year,$F185,$I$20,$I$12))</f>
        <v/>
      </c>
      <c r="I185" s="81" t="str">
        <f>IF($F185="","",-PPMT($I$13/Months_in_Year,$F185,$I$20,$I$12))</f>
        <v/>
      </c>
      <c r="J185" s="81" t="str">
        <f>IF($F185="","",$I$12-SUM($I$31:$I185))</f>
        <v/>
      </c>
    </row>
    <row r="186" spans="6:10" x14ac:dyDescent="0.2">
      <c r="F186" s="84" t="str">
        <f>IF(MAX($F$31:$F185)+1&gt;$I$20,"",MAX($F$31:$F185)+1)</f>
        <v/>
      </c>
      <c r="G186" s="81" t="str">
        <f t="shared" si="2"/>
        <v/>
      </c>
      <c r="H186" s="81" t="str">
        <f>IF($F186="","",-IPMT($I$13/Months_in_Year,$F186,$I$20,$I$12))</f>
        <v/>
      </c>
      <c r="I186" s="81" t="str">
        <f>IF($F186="","",-PPMT($I$13/Months_in_Year,$F186,$I$20,$I$12))</f>
        <v/>
      </c>
      <c r="J186" s="81" t="str">
        <f>IF($F186="","",$I$12-SUM($I$31:$I186))</f>
        <v/>
      </c>
    </row>
    <row r="187" spans="6:10" x14ac:dyDescent="0.2">
      <c r="F187" s="84" t="str">
        <f>IF(MAX($F$31:$F186)+1&gt;$I$20,"",MAX($F$31:$F186)+1)</f>
        <v/>
      </c>
      <c r="G187" s="81" t="str">
        <f t="shared" si="2"/>
        <v/>
      </c>
      <c r="H187" s="81" t="str">
        <f>IF($F187="","",-IPMT($I$13/Months_in_Year,$F187,$I$20,$I$12))</f>
        <v/>
      </c>
      <c r="I187" s="81" t="str">
        <f>IF($F187="","",-PPMT($I$13/Months_in_Year,$F187,$I$20,$I$12))</f>
        <v/>
      </c>
      <c r="J187" s="81" t="str">
        <f>IF($F187="","",$I$12-SUM($I$31:$I187))</f>
        <v/>
      </c>
    </row>
    <row r="188" spans="6:10" x14ac:dyDescent="0.2">
      <c r="F188" s="84" t="str">
        <f>IF(MAX($F$31:$F187)+1&gt;$I$20,"",MAX($F$31:$F187)+1)</f>
        <v/>
      </c>
      <c r="G188" s="81" t="str">
        <f t="shared" si="2"/>
        <v/>
      </c>
      <c r="H188" s="81" t="str">
        <f>IF($F188="","",-IPMT($I$13/Months_in_Year,$F188,$I$20,$I$12))</f>
        <v/>
      </c>
      <c r="I188" s="81" t="str">
        <f>IF($F188="","",-PPMT($I$13/Months_in_Year,$F188,$I$20,$I$12))</f>
        <v/>
      </c>
      <c r="J188" s="81" t="str">
        <f>IF($F188="","",$I$12-SUM($I$31:$I188))</f>
        <v/>
      </c>
    </row>
    <row r="189" spans="6:10" x14ac:dyDescent="0.2">
      <c r="F189" s="84" t="str">
        <f>IF(MAX($F$31:$F188)+1&gt;$I$20,"",MAX($F$31:$F188)+1)</f>
        <v/>
      </c>
      <c r="G189" s="81" t="str">
        <f t="shared" si="2"/>
        <v/>
      </c>
      <c r="H189" s="81" t="str">
        <f>IF($F189="","",-IPMT($I$13/Months_in_Year,$F189,$I$20,$I$12))</f>
        <v/>
      </c>
      <c r="I189" s="81" t="str">
        <f>IF($F189="","",-PPMT($I$13/Months_in_Year,$F189,$I$20,$I$12))</f>
        <v/>
      </c>
      <c r="J189" s="81" t="str">
        <f>IF($F189="","",$I$12-SUM($I$31:$I189))</f>
        <v/>
      </c>
    </row>
    <row r="190" spans="6:10" x14ac:dyDescent="0.2">
      <c r="F190" s="84" t="str">
        <f>IF(MAX($F$31:$F189)+1&gt;$I$20,"",MAX($F$31:$F189)+1)</f>
        <v/>
      </c>
      <c r="G190" s="81" t="str">
        <f t="shared" si="2"/>
        <v/>
      </c>
      <c r="H190" s="81" t="str">
        <f>IF($F190="","",-IPMT($I$13/Months_in_Year,$F190,$I$20,$I$12))</f>
        <v/>
      </c>
      <c r="I190" s="81" t="str">
        <f>IF($F190="","",-PPMT($I$13/Months_in_Year,$F190,$I$20,$I$12))</f>
        <v/>
      </c>
      <c r="J190" s="81" t="str">
        <f>IF($F190="","",$I$12-SUM($I$31:$I190))</f>
        <v/>
      </c>
    </row>
    <row r="191" spans="6:10" x14ac:dyDescent="0.2">
      <c r="F191" s="84" t="str">
        <f>IF(MAX($F$31:$F190)+1&gt;$I$20,"",MAX($F$31:$F190)+1)</f>
        <v/>
      </c>
      <c r="G191" s="81" t="str">
        <f t="shared" si="2"/>
        <v/>
      </c>
      <c r="H191" s="81" t="str">
        <f>IF($F191="","",-IPMT($I$13/Months_in_Year,$F191,$I$20,$I$12))</f>
        <v/>
      </c>
      <c r="I191" s="81" t="str">
        <f>IF($F191="","",-PPMT($I$13/Months_in_Year,$F191,$I$20,$I$12))</f>
        <v/>
      </c>
      <c r="J191" s="81" t="str">
        <f>IF($F191="","",$I$12-SUM($I$31:$I191))</f>
        <v/>
      </c>
    </row>
    <row r="192" spans="6:10" x14ac:dyDescent="0.2">
      <c r="F192" s="84" t="str">
        <f>IF(MAX($F$31:$F191)+1&gt;$I$20,"",MAX($F$31:$F191)+1)</f>
        <v/>
      </c>
      <c r="G192" s="81" t="str">
        <f t="shared" si="2"/>
        <v/>
      </c>
      <c r="H192" s="81" t="str">
        <f>IF($F192="","",-IPMT($I$13/Months_in_Year,$F192,$I$20,$I$12))</f>
        <v/>
      </c>
      <c r="I192" s="81" t="str">
        <f>IF($F192="","",-PPMT($I$13/Months_in_Year,$F192,$I$20,$I$12))</f>
        <v/>
      </c>
      <c r="J192" s="81" t="str">
        <f>IF($F192="","",$I$12-SUM($I$31:$I192))</f>
        <v/>
      </c>
    </row>
    <row r="193" spans="6:10" x14ac:dyDescent="0.2">
      <c r="F193" s="84" t="str">
        <f>IF(MAX($F$31:$F192)+1&gt;$I$20,"",MAX($F$31:$F192)+1)</f>
        <v/>
      </c>
      <c r="G193" s="81" t="str">
        <f t="shared" si="2"/>
        <v/>
      </c>
      <c r="H193" s="81" t="str">
        <f>IF($F193="","",-IPMT($I$13/Months_in_Year,$F193,$I$20,$I$12))</f>
        <v/>
      </c>
      <c r="I193" s="81" t="str">
        <f>IF($F193="","",-PPMT($I$13/Months_in_Year,$F193,$I$20,$I$12))</f>
        <v/>
      </c>
      <c r="J193" s="81" t="str">
        <f>IF($F193="","",$I$12-SUM($I$31:$I193))</f>
        <v/>
      </c>
    </row>
    <row r="194" spans="6:10" x14ac:dyDescent="0.2">
      <c r="F194" s="84" t="str">
        <f>IF(MAX($F$31:$F193)+1&gt;$I$20,"",MAX($F$31:$F193)+1)</f>
        <v/>
      </c>
      <c r="G194" s="81" t="str">
        <f t="shared" si="2"/>
        <v/>
      </c>
      <c r="H194" s="81" t="str">
        <f>IF($F194="","",-IPMT($I$13/Months_in_Year,$F194,$I$20,$I$12))</f>
        <v/>
      </c>
      <c r="I194" s="81" t="str">
        <f>IF($F194="","",-PPMT($I$13/Months_in_Year,$F194,$I$20,$I$12))</f>
        <v/>
      </c>
      <c r="J194" s="81" t="str">
        <f>IF($F194="","",$I$12-SUM($I$31:$I194))</f>
        <v/>
      </c>
    </row>
    <row r="195" spans="6:10" x14ac:dyDescent="0.2">
      <c r="F195" s="84" t="str">
        <f>IF(MAX($F$31:$F194)+1&gt;$I$20,"",MAX($F$31:$F194)+1)</f>
        <v/>
      </c>
      <c r="G195" s="81" t="str">
        <f t="shared" si="2"/>
        <v/>
      </c>
      <c r="H195" s="81" t="str">
        <f>IF($F195="","",-IPMT($I$13/Months_in_Year,$F195,$I$20,$I$12))</f>
        <v/>
      </c>
      <c r="I195" s="81" t="str">
        <f>IF($F195="","",-PPMT($I$13/Months_in_Year,$F195,$I$20,$I$12))</f>
        <v/>
      </c>
      <c r="J195" s="81" t="str">
        <f>IF($F195="","",$I$12-SUM($I$31:$I195))</f>
        <v/>
      </c>
    </row>
    <row r="196" spans="6:10" x14ac:dyDescent="0.2">
      <c r="F196" s="84" t="str">
        <f>IF(MAX($F$31:$F195)+1&gt;$I$20,"",MAX($F$31:$F195)+1)</f>
        <v/>
      </c>
      <c r="G196" s="81" t="str">
        <f t="shared" si="2"/>
        <v/>
      </c>
      <c r="H196" s="81" t="str">
        <f>IF($F196="","",-IPMT($I$13/Months_in_Year,$F196,$I$20,$I$12))</f>
        <v/>
      </c>
      <c r="I196" s="81" t="str">
        <f>IF($F196="","",-PPMT($I$13/Months_in_Year,$F196,$I$20,$I$12))</f>
        <v/>
      </c>
      <c r="J196" s="81" t="str">
        <f>IF($F196="","",$I$12-SUM($I$31:$I196))</f>
        <v/>
      </c>
    </row>
    <row r="197" spans="6:10" x14ac:dyDescent="0.2">
      <c r="F197" s="84" t="str">
        <f>IF(MAX($F$31:$F196)+1&gt;$I$20,"",MAX($F$31:$F196)+1)</f>
        <v/>
      </c>
      <c r="G197" s="81" t="str">
        <f t="shared" si="2"/>
        <v/>
      </c>
      <c r="H197" s="81" t="str">
        <f>IF($F197="","",-IPMT($I$13/Months_in_Year,$F197,$I$20,$I$12))</f>
        <v/>
      </c>
      <c r="I197" s="81" t="str">
        <f>IF($F197="","",-PPMT($I$13/Months_in_Year,$F197,$I$20,$I$12))</f>
        <v/>
      </c>
      <c r="J197" s="81" t="str">
        <f>IF($F197="","",$I$12-SUM($I$31:$I197))</f>
        <v/>
      </c>
    </row>
    <row r="198" spans="6:10" x14ac:dyDescent="0.2">
      <c r="F198" s="84" t="str">
        <f>IF(MAX($F$31:$F197)+1&gt;$I$20,"",MAX($F$31:$F197)+1)</f>
        <v/>
      </c>
      <c r="G198" s="81" t="str">
        <f t="shared" si="2"/>
        <v/>
      </c>
      <c r="H198" s="81" t="str">
        <f>IF($F198="","",-IPMT($I$13/Months_in_Year,$F198,$I$20,$I$12))</f>
        <v/>
      </c>
      <c r="I198" s="81" t="str">
        <f>IF($F198="","",-PPMT($I$13/Months_in_Year,$F198,$I$20,$I$12))</f>
        <v/>
      </c>
      <c r="J198" s="81" t="str">
        <f>IF($F198="","",$I$12-SUM($I$31:$I198))</f>
        <v/>
      </c>
    </row>
    <row r="199" spans="6:10" x14ac:dyDescent="0.2">
      <c r="F199" s="84" t="str">
        <f>IF(MAX($F$31:$F198)+1&gt;$I$20,"",MAX($F$31:$F198)+1)</f>
        <v/>
      </c>
      <c r="G199" s="81" t="str">
        <f t="shared" si="2"/>
        <v/>
      </c>
      <c r="H199" s="81" t="str">
        <f>IF($F199="","",-IPMT($I$13/Months_in_Year,$F199,$I$20,$I$12))</f>
        <v/>
      </c>
      <c r="I199" s="81" t="str">
        <f>IF($F199="","",-PPMT($I$13/Months_in_Year,$F199,$I$20,$I$12))</f>
        <v/>
      </c>
      <c r="J199" s="81" t="str">
        <f>IF($F199="","",$I$12-SUM($I$31:$I199))</f>
        <v/>
      </c>
    </row>
    <row r="200" spans="6:10" x14ac:dyDescent="0.2">
      <c r="F200" s="84" t="str">
        <f>IF(MAX($F$31:$F199)+1&gt;$I$20,"",MAX($F$31:$F199)+1)</f>
        <v/>
      </c>
      <c r="G200" s="81" t="str">
        <f t="shared" si="2"/>
        <v/>
      </c>
      <c r="H200" s="81" t="str">
        <f>IF($F200="","",-IPMT($I$13/Months_in_Year,$F200,$I$20,$I$12))</f>
        <v/>
      </c>
      <c r="I200" s="81" t="str">
        <f>IF($F200="","",-PPMT($I$13/Months_in_Year,$F200,$I$20,$I$12))</f>
        <v/>
      </c>
      <c r="J200" s="81" t="str">
        <f>IF($F200="","",$I$12-SUM($I$31:$I200))</f>
        <v/>
      </c>
    </row>
    <row r="201" spans="6:10" x14ac:dyDescent="0.2">
      <c r="F201" s="84" t="str">
        <f>IF(MAX($F$31:$F200)+1&gt;$I$20,"",MAX($F$31:$F200)+1)</f>
        <v/>
      </c>
      <c r="G201" s="81" t="str">
        <f t="shared" si="2"/>
        <v/>
      </c>
      <c r="H201" s="81" t="str">
        <f>IF($F201="","",-IPMT($I$13/Months_in_Year,$F201,$I$20,$I$12))</f>
        <v/>
      </c>
      <c r="I201" s="81" t="str">
        <f>IF($F201="","",-PPMT($I$13/Months_in_Year,$F201,$I$20,$I$12))</f>
        <v/>
      </c>
      <c r="J201" s="81" t="str">
        <f>IF($F201="","",$I$12-SUM($I$31:$I201))</f>
        <v/>
      </c>
    </row>
    <row r="202" spans="6:10" x14ac:dyDescent="0.2">
      <c r="F202" s="84" t="str">
        <f>IF(MAX($F$31:$F201)+1&gt;$I$20,"",MAX($F$31:$F201)+1)</f>
        <v/>
      </c>
      <c r="G202" s="81" t="str">
        <f t="shared" si="2"/>
        <v/>
      </c>
      <c r="H202" s="81" t="str">
        <f>IF($F202="","",-IPMT($I$13/Months_in_Year,$F202,$I$20,$I$12))</f>
        <v/>
      </c>
      <c r="I202" s="81" t="str">
        <f>IF($F202="","",-PPMT($I$13/Months_in_Year,$F202,$I$20,$I$12))</f>
        <v/>
      </c>
      <c r="J202" s="81" t="str">
        <f>IF($F202="","",$I$12-SUM($I$31:$I202))</f>
        <v/>
      </c>
    </row>
    <row r="203" spans="6:10" x14ac:dyDescent="0.2">
      <c r="F203" s="84" t="str">
        <f>IF(MAX($F$31:$F202)+1&gt;$I$20,"",MAX($F$31:$F202)+1)</f>
        <v/>
      </c>
      <c r="G203" s="81" t="str">
        <f t="shared" si="2"/>
        <v/>
      </c>
      <c r="H203" s="81" t="str">
        <f>IF($F203="","",-IPMT($I$13/Months_in_Year,$F203,$I$20,$I$12))</f>
        <v/>
      </c>
      <c r="I203" s="81" t="str">
        <f>IF($F203="","",-PPMT($I$13/Months_in_Year,$F203,$I$20,$I$12))</f>
        <v/>
      </c>
      <c r="J203" s="81" t="str">
        <f>IF($F203="","",$I$12-SUM($I$31:$I203))</f>
        <v/>
      </c>
    </row>
    <row r="204" spans="6:10" x14ac:dyDescent="0.2">
      <c r="F204" s="84" t="str">
        <f>IF(MAX($F$31:$F203)+1&gt;$I$20,"",MAX($F$31:$F203)+1)</f>
        <v/>
      </c>
      <c r="G204" s="81" t="str">
        <f t="shared" si="2"/>
        <v/>
      </c>
      <c r="H204" s="81" t="str">
        <f>IF($F204="","",-IPMT($I$13/Months_in_Year,$F204,$I$20,$I$12))</f>
        <v/>
      </c>
      <c r="I204" s="81" t="str">
        <f>IF($F204="","",-PPMT($I$13/Months_in_Year,$F204,$I$20,$I$12))</f>
        <v/>
      </c>
      <c r="J204" s="81" t="str">
        <f>IF($F204="","",$I$12-SUM($I$31:$I204))</f>
        <v/>
      </c>
    </row>
    <row r="205" spans="6:10" x14ac:dyDescent="0.2">
      <c r="F205" s="84" t="str">
        <f>IF(MAX($F$31:$F204)+1&gt;$I$20,"",MAX($F$31:$F204)+1)</f>
        <v/>
      </c>
      <c r="G205" s="81" t="str">
        <f t="shared" si="2"/>
        <v/>
      </c>
      <c r="H205" s="81" t="str">
        <f>IF($F205="","",-IPMT($I$13/Months_in_Year,$F205,$I$20,$I$12))</f>
        <v/>
      </c>
      <c r="I205" s="81" t="str">
        <f>IF($F205="","",-PPMT($I$13/Months_in_Year,$F205,$I$20,$I$12))</f>
        <v/>
      </c>
      <c r="J205" s="81" t="str">
        <f>IF($F205="","",$I$12-SUM($I$31:$I205))</f>
        <v/>
      </c>
    </row>
    <row r="206" spans="6:10" x14ac:dyDescent="0.2">
      <c r="F206" s="84" t="str">
        <f>IF(MAX($F$31:$F205)+1&gt;$I$20,"",MAX($F$31:$F205)+1)</f>
        <v/>
      </c>
      <c r="G206" s="81" t="str">
        <f t="shared" si="2"/>
        <v/>
      </c>
      <c r="H206" s="81" t="str">
        <f>IF($F206="","",-IPMT($I$13/Months_in_Year,$F206,$I$20,$I$12))</f>
        <v/>
      </c>
      <c r="I206" s="81" t="str">
        <f>IF($F206="","",-PPMT($I$13/Months_in_Year,$F206,$I$20,$I$12))</f>
        <v/>
      </c>
      <c r="J206" s="81" t="str">
        <f>IF($F206="","",$I$12-SUM($I$31:$I206))</f>
        <v/>
      </c>
    </row>
    <row r="207" spans="6:10" x14ac:dyDescent="0.2">
      <c r="F207" s="84" t="str">
        <f>IF(MAX($F$31:$F206)+1&gt;$I$20,"",MAX($F$31:$F206)+1)</f>
        <v/>
      </c>
      <c r="G207" s="81" t="str">
        <f t="shared" si="2"/>
        <v/>
      </c>
      <c r="H207" s="81" t="str">
        <f>IF($F207="","",-IPMT($I$13/Months_in_Year,$F207,$I$20,$I$12))</f>
        <v/>
      </c>
      <c r="I207" s="81" t="str">
        <f>IF($F207="","",-PPMT($I$13/Months_in_Year,$F207,$I$20,$I$12))</f>
        <v/>
      </c>
      <c r="J207" s="81" t="str">
        <f>IF($F207="","",$I$12-SUM($I$31:$I207))</f>
        <v/>
      </c>
    </row>
    <row r="208" spans="6:10" x14ac:dyDescent="0.2">
      <c r="F208" s="84" t="str">
        <f>IF(MAX($F$31:$F207)+1&gt;$I$20,"",MAX($F$31:$F207)+1)</f>
        <v/>
      </c>
      <c r="G208" s="81" t="str">
        <f t="shared" si="2"/>
        <v/>
      </c>
      <c r="H208" s="81" t="str">
        <f>IF($F208="","",-IPMT($I$13/Months_in_Year,$F208,$I$20,$I$12))</f>
        <v/>
      </c>
      <c r="I208" s="81" t="str">
        <f>IF($F208="","",-PPMT($I$13/Months_in_Year,$F208,$I$20,$I$12))</f>
        <v/>
      </c>
      <c r="J208" s="81" t="str">
        <f>IF($F208="","",$I$12-SUM($I$31:$I208))</f>
        <v/>
      </c>
    </row>
    <row r="209" spans="6:10" x14ac:dyDescent="0.2">
      <c r="F209" s="84" t="str">
        <f>IF(MAX($F$31:$F208)+1&gt;$I$20,"",MAX($F$31:$F208)+1)</f>
        <v/>
      </c>
      <c r="G209" s="81" t="str">
        <f t="shared" si="2"/>
        <v/>
      </c>
      <c r="H209" s="81" t="str">
        <f>IF($F209="","",-IPMT($I$13/Months_in_Year,$F209,$I$20,$I$12))</f>
        <v/>
      </c>
      <c r="I209" s="81" t="str">
        <f>IF($F209="","",-PPMT($I$13/Months_in_Year,$F209,$I$20,$I$12))</f>
        <v/>
      </c>
      <c r="J209" s="81" t="str">
        <f>IF($F209="","",$I$12-SUM($I$31:$I209))</f>
        <v/>
      </c>
    </row>
    <row r="210" spans="6:10" x14ac:dyDescent="0.2">
      <c r="F210" s="84" t="str">
        <f>IF(MAX($F$31:$F209)+1&gt;$I$20,"",MAX($F$31:$F209)+1)</f>
        <v/>
      </c>
      <c r="G210" s="81" t="str">
        <f t="shared" si="2"/>
        <v/>
      </c>
      <c r="H210" s="81" t="str">
        <f>IF($F210="","",-IPMT($I$13/Months_in_Year,$F210,$I$20,$I$12))</f>
        <v/>
      </c>
      <c r="I210" s="81" t="str">
        <f>IF($F210="","",-PPMT($I$13/Months_in_Year,$F210,$I$20,$I$12))</f>
        <v/>
      </c>
      <c r="J210" s="81" t="str">
        <f>IF($F210="","",$I$12-SUM($I$31:$I210))</f>
        <v/>
      </c>
    </row>
    <row r="211" spans="6:10" x14ac:dyDescent="0.2">
      <c r="F211" s="84" t="str">
        <f>IF(MAX($F$31:$F210)+1&gt;$I$20,"",MAX($F$31:$F210)+1)</f>
        <v/>
      </c>
      <c r="G211" s="81" t="str">
        <f t="shared" si="2"/>
        <v/>
      </c>
      <c r="H211" s="81" t="str">
        <f>IF($F211="","",-IPMT($I$13/Months_in_Year,$F211,$I$20,$I$12))</f>
        <v/>
      </c>
      <c r="I211" s="81" t="str">
        <f>IF($F211="","",-PPMT($I$13/Months_in_Year,$F211,$I$20,$I$12))</f>
        <v/>
      </c>
      <c r="J211" s="81" t="str">
        <f>IF($F211="","",$I$12-SUM($I$31:$I211))</f>
        <v/>
      </c>
    </row>
    <row r="212" spans="6:10" x14ac:dyDescent="0.2">
      <c r="F212" s="84" t="str">
        <f>IF(MAX($F$31:$F211)+1&gt;$I$20,"",MAX($F$31:$F211)+1)</f>
        <v/>
      </c>
      <c r="G212" s="81" t="str">
        <f t="shared" si="2"/>
        <v/>
      </c>
      <c r="H212" s="81" t="str">
        <f>IF($F212="","",-IPMT($I$13/Months_in_Year,$F212,$I$20,$I$12))</f>
        <v/>
      </c>
      <c r="I212" s="81" t="str">
        <f>IF($F212="","",-PPMT($I$13/Months_in_Year,$F212,$I$20,$I$12))</f>
        <v/>
      </c>
      <c r="J212" s="81" t="str">
        <f>IF($F212="","",$I$12-SUM($I$31:$I212))</f>
        <v/>
      </c>
    </row>
    <row r="213" spans="6:10" x14ac:dyDescent="0.2">
      <c r="F213" s="84" t="str">
        <f>IF(MAX($F$31:$F212)+1&gt;$I$20,"",MAX($F$31:$F212)+1)</f>
        <v/>
      </c>
      <c r="G213" s="81" t="str">
        <f t="shared" si="2"/>
        <v/>
      </c>
      <c r="H213" s="81" t="str">
        <f>IF($F213="","",-IPMT($I$13/Months_in_Year,$F213,$I$20,$I$12))</f>
        <v/>
      </c>
      <c r="I213" s="81" t="str">
        <f>IF($F213="","",-PPMT($I$13/Months_in_Year,$F213,$I$20,$I$12))</f>
        <v/>
      </c>
      <c r="J213" s="81" t="str">
        <f>IF($F213="","",$I$12-SUM($I$31:$I213))</f>
        <v/>
      </c>
    </row>
    <row r="214" spans="6:10" x14ac:dyDescent="0.2">
      <c r="F214" s="84" t="str">
        <f>IF(MAX($F$31:$F213)+1&gt;$I$20,"",MAX($F$31:$F213)+1)</f>
        <v/>
      </c>
      <c r="G214" s="81" t="str">
        <f t="shared" si="2"/>
        <v/>
      </c>
      <c r="H214" s="81" t="str">
        <f>IF($F214="","",-IPMT($I$13/Months_in_Year,$F214,$I$20,$I$12))</f>
        <v/>
      </c>
      <c r="I214" s="81" t="str">
        <f>IF($F214="","",-PPMT($I$13/Months_in_Year,$F214,$I$20,$I$12))</f>
        <v/>
      </c>
      <c r="J214" s="81" t="str">
        <f>IF($F214="","",$I$12-SUM($I$31:$I214))</f>
        <v/>
      </c>
    </row>
    <row r="215" spans="6:10" x14ac:dyDescent="0.2">
      <c r="F215" s="84" t="str">
        <f>IF(MAX($F$31:$F214)+1&gt;$I$20,"",MAX($F$31:$F214)+1)</f>
        <v/>
      </c>
      <c r="G215" s="81" t="str">
        <f t="shared" si="2"/>
        <v/>
      </c>
      <c r="H215" s="81" t="str">
        <f>IF($F215="","",-IPMT($I$13/Months_in_Year,$F215,$I$20,$I$12))</f>
        <v/>
      </c>
      <c r="I215" s="81" t="str">
        <f>IF($F215="","",-PPMT($I$13/Months_in_Year,$F215,$I$20,$I$12))</f>
        <v/>
      </c>
      <c r="J215" s="81" t="str">
        <f>IF($F215="","",$I$12-SUM($I$31:$I215))</f>
        <v/>
      </c>
    </row>
    <row r="216" spans="6:10" x14ac:dyDescent="0.2">
      <c r="F216" s="84" t="str">
        <f>IF(MAX($F$31:$F215)+1&gt;$I$20,"",MAX($F$31:$F215)+1)</f>
        <v/>
      </c>
      <c r="G216" s="81" t="str">
        <f t="shared" si="2"/>
        <v/>
      </c>
      <c r="H216" s="81" t="str">
        <f>IF($F216="","",-IPMT($I$13/Months_in_Year,$F216,$I$20,$I$12))</f>
        <v/>
      </c>
      <c r="I216" s="81" t="str">
        <f>IF($F216="","",-PPMT($I$13/Months_in_Year,$F216,$I$20,$I$12))</f>
        <v/>
      </c>
      <c r="J216" s="81" t="str">
        <f>IF($F216="","",$I$12-SUM($I$31:$I216))</f>
        <v/>
      </c>
    </row>
    <row r="217" spans="6:10" x14ac:dyDescent="0.2">
      <c r="F217" s="84" t="str">
        <f>IF(MAX($F$31:$F216)+1&gt;$I$20,"",MAX($F$31:$F216)+1)</f>
        <v/>
      </c>
      <c r="G217" s="81" t="str">
        <f t="shared" si="2"/>
        <v/>
      </c>
      <c r="H217" s="81" t="str">
        <f>IF($F217="","",-IPMT($I$13/Months_in_Year,$F217,$I$20,$I$12))</f>
        <v/>
      </c>
      <c r="I217" s="81" t="str">
        <f>IF($F217="","",-PPMT($I$13/Months_in_Year,$F217,$I$20,$I$12))</f>
        <v/>
      </c>
      <c r="J217" s="81" t="str">
        <f>IF($F217="","",$I$12-SUM($I$31:$I217))</f>
        <v/>
      </c>
    </row>
    <row r="218" spans="6:10" x14ac:dyDescent="0.2">
      <c r="F218" s="84" t="str">
        <f>IF(MAX($F$31:$F217)+1&gt;$I$20,"",MAX($F$31:$F217)+1)</f>
        <v/>
      </c>
      <c r="G218" s="81" t="str">
        <f t="shared" si="2"/>
        <v/>
      </c>
      <c r="H218" s="81" t="str">
        <f>IF($F218="","",-IPMT($I$13/Months_in_Year,$F218,$I$20,$I$12))</f>
        <v/>
      </c>
      <c r="I218" s="81" t="str">
        <f>IF($F218="","",-PPMT($I$13/Months_in_Year,$F218,$I$20,$I$12))</f>
        <v/>
      </c>
      <c r="J218" s="81" t="str">
        <f>IF($F218="","",$I$12-SUM($I$31:$I218))</f>
        <v/>
      </c>
    </row>
    <row r="219" spans="6:10" x14ac:dyDescent="0.2">
      <c r="F219" s="84" t="str">
        <f>IF(MAX($F$31:$F218)+1&gt;$I$20,"",MAX($F$31:$F218)+1)</f>
        <v/>
      </c>
      <c r="G219" s="81" t="str">
        <f t="shared" si="2"/>
        <v/>
      </c>
      <c r="H219" s="81" t="str">
        <f>IF($F219="","",-IPMT($I$13/Months_in_Year,$F219,$I$20,$I$12))</f>
        <v/>
      </c>
      <c r="I219" s="81" t="str">
        <f>IF($F219="","",-PPMT($I$13/Months_in_Year,$F219,$I$20,$I$12))</f>
        <v/>
      </c>
      <c r="J219" s="81" t="str">
        <f>IF($F219="","",$I$12-SUM($I$31:$I219))</f>
        <v/>
      </c>
    </row>
    <row r="220" spans="6:10" x14ac:dyDescent="0.2">
      <c r="F220" s="84" t="str">
        <f>IF(MAX($F$31:$F219)+1&gt;$I$20,"",MAX($F$31:$F219)+1)</f>
        <v/>
      </c>
      <c r="G220" s="81" t="str">
        <f t="shared" si="2"/>
        <v/>
      </c>
      <c r="H220" s="81" t="str">
        <f>IF($F220="","",-IPMT($I$13/Months_in_Year,$F220,$I$20,$I$12))</f>
        <v/>
      </c>
      <c r="I220" s="81" t="str">
        <f>IF($F220="","",-PPMT($I$13/Months_in_Year,$F220,$I$20,$I$12))</f>
        <v/>
      </c>
      <c r="J220" s="81" t="str">
        <f>IF($F220="","",$I$12-SUM($I$31:$I220))</f>
        <v/>
      </c>
    </row>
    <row r="221" spans="6:10" x14ac:dyDescent="0.2">
      <c r="F221" s="84" t="str">
        <f>IF(MAX($F$31:$F220)+1&gt;$I$20,"",MAX($F$31:$F220)+1)</f>
        <v/>
      </c>
      <c r="G221" s="81" t="str">
        <f t="shared" si="2"/>
        <v/>
      </c>
      <c r="H221" s="81" t="str">
        <f>IF($F221="","",-IPMT($I$13/Months_in_Year,$F221,$I$20,$I$12))</f>
        <v/>
      </c>
      <c r="I221" s="81" t="str">
        <f>IF($F221="","",-PPMT($I$13/Months_in_Year,$F221,$I$20,$I$12))</f>
        <v/>
      </c>
      <c r="J221" s="81" t="str">
        <f>IF($F221="","",$I$12-SUM($I$31:$I221))</f>
        <v/>
      </c>
    </row>
    <row r="222" spans="6:10" x14ac:dyDescent="0.2">
      <c r="F222" s="84" t="str">
        <f>IF(MAX($F$31:$F221)+1&gt;$I$20,"",MAX($F$31:$F221)+1)</f>
        <v/>
      </c>
      <c r="G222" s="81" t="str">
        <f t="shared" si="2"/>
        <v/>
      </c>
      <c r="H222" s="81" t="str">
        <f>IF($F222="","",-IPMT($I$13/Months_in_Year,$F222,$I$20,$I$12))</f>
        <v/>
      </c>
      <c r="I222" s="81" t="str">
        <f>IF($F222="","",-PPMT($I$13/Months_in_Year,$F222,$I$20,$I$12))</f>
        <v/>
      </c>
      <c r="J222" s="81" t="str">
        <f>IF($F222="","",$I$12-SUM($I$31:$I222))</f>
        <v/>
      </c>
    </row>
    <row r="223" spans="6:10" x14ac:dyDescent="0.2">
      <c r="F223" s="84" t="str">
        <f>IF(MAX($F$31:$F222)+1&gt;$I$20,"",MAX($F$31:$F222)+1)</f>
        <v/>
      </c>
      <c r="G223" s="81" t="str">
        <f t="shared" si="2"/>
        <v/>
      </c>
      <c r="H223" s="81" t="str">
        <f>IF($F223="","",-IPMT($I$13/Months_in_Year,$F223,$I$20,$I$12))</f>
        <v/>
      </c>
      <c r="I223" s="81" t="str">
        <f>IF($F223="","",-PPMT($I$13/Months_in_Year,$F223,$I$20,$I$12))</f>
        <v/>
      </c>
      <c r="J223" s="81" t="str">
        <f>IF($F223="","",$I$12-SUM($I$31:$I223))</f>
        <v/>
      </c>
    </row>
    <row r="224" spans="6:10" x14ac:dyDescent="0.2">
      <c r="F224" s="84" t="str">
        <f>IF(MAX($F$31:$F223)+1&gt;$I$20,"",MAX($F$31:$F223)+1)</f>
        <v/>
      </c>
      <c r="G224" s="81" t="str">
        <f t="shared" si="2"/>
        <v/>
      </c>
      <c r="H224" s="81" t="str">
        <f>IF($F224="","",-IPMT($I$13/Months_in_Year,$F224,$I$20,$I$12))</f>
        <v/>
      </c>
      <c r="I224" s="81" t="str">
        <f>IF($F224="","",-PPMT($I$13/Months_in_Year,$F224,$I$20,$I$12))</f>
        <v/>
      </c>
      <c r="J224" s="81" t="str">
        <f>IF($F224="","",$I$12-SUM($I$31:$I224))</f>
        <v/>
      </c>
    </row>
    <row r="225" spans="6:10" x14ac:dyDescent="0.2">
      <c r="F225" s="84" t="str">
        <f>IF(MAX($F$31:$F224)+1&gt;$I$20,"",MAX($F$31:$F224)+1)</f>
        <v/>
      </c>
      <c r="G225" s="81" t="str">
        <f t="shared" ref="G225:G231" si="3">IF($F225="","",$I$19)</f>
        <v/>
      </c>
      <c r="H225" s="81" t="str">
        <f>IF($F225="","",-IPMT($I$13/Months_in_Year,$F225,$I$20,$I$12))</f>
        <v/>
      </c>
      <c r="I225" s="81" t="str">
        <f>IF($F225="","",-PPMT($I$13/Months_in_Year,$F225,$I$20,$I$12))</f>
        <v/>
      </c>
      <c r="J225" s="81" t="str">
        <f>IF($F225="","",$I$12-SUM($I$31:$I225))</f>
        <v/>
      </c>
    </row>
    <row r="226" spans="6:10" x14ac:dyDescent="0.2">
      <c r="F226" s="84" t="str">
        <f>IF(MAX($F$31:$F225)+1&gt;$I$20,"",MAX($F$31:$F225)+1)</f>
        <v/>
      </c>
      <c r="G226" s="81" t="str">
        <f t="shared" si="3"/>
        <v/>
      </c>
      <c r="H226" s="81" t="str">
        <f>IF($F226="","",-IPMT($I$13/Months_in_Year,$F226,$I$20,$I$12))</f>
        <v/>
      </c>
      <c r="I226" s="81" t="str">
        <f>IF($F226="","",-PPMT($I$13/Months_in_Year,$F226,$I$20,$I$12))</f>
        <v/>
      </c>
      <c r="J226" s="81" t="str">
        <f>IF($F226="","",$I$12-SUM($I$31:$I226))</f>
        <v/>
      </c>
    </row>
    <row r="227" spans="6:10" x14ac:dyDescent="0.2">
      <c r="F227" s="84" t="str">
        <f>IF(MAX($F$31:$F226)+1&gt;$I$20,"",MAX($F$31:$F226)+1)</f>
        <v/>
      </c>
      <c r="G227" s="81" t="str">
        <f t="shared" si="3"/>
        <v/>
      </c>
      <c r="H227" s="81" t="str">
        <f>IF($F227="","",-IPMT($I$13/Months_in_Year,$F227,$I$20,$I$12))</f>
        <v/>
      </c>
      <c r="I227" s="81" t="str">
        <f>IF($F227="","",-PPMT($I$13/Months_in_Year,$F227,$I$20,$I$12))</f>
        <v/>
      </c>
      <c r="J227" s="81" t="str">
        <f>IF($F227="","",$I$12-SUM($I$31:$I227))</f>
        <v/>
      </c>
    </row>
    <row r="228" spans="6:10" x14ac:dyDescent="0.2">
      <c r="F228" s="84" t="str">
        <f>IF(MAX($F$31:$F227)+1&gt;$I$20,"",MAX($F$31:$F227)+1)</f>
        <v/>
      </c>
      <c r="G228" s="81" t="str">
        <f t="shared" si="3"/>
        <v/>
      </c>
      <c r="H228" s="81" t="str">
        <f>IF($F228="","",-IPMT($I$13/Months_in_Year,$F228,$I$20,$I$12))</f>
        <v/>
      </c>
      <c r="I228" s="81" t="str">
        <f>IF($F228="","",-PPMT($I$13/Months_in_Year,$F228,$I$20,$I$12))</f>
        <v/>
      </c>
      <c r="J228" s="81" t="str">
        <f>IF($F228="","",$I$12-SUM($I$31:$I228))</f>
        <v/>
      </c>
    </row>
    <row r="229" spans="6:10" x14ac:dyDescent="0.2">
      <c r="F229" s="84" t="str">
        <f>IF(MAX($F$31:$F228)+1&gt;$I$20,"",MAX($F$31:$F228)+1)</f>
        <v/>
      </c>
      <c r="G229" s="81" t="str">
        <f t="shared" si="3"/>
        <v/>
      </c>
      <c r="H229" s="81" t="str">
        <f>IF($F229="","",-IPMT($I$13/Months_in_Year,$F229,$I$20,$I$12))</f>
        <v/>
      </c>
      <c r="I229" s="81" t="str">
        <f>IF($F229="","",-PPMT($I$13/Months_in_Year,$F229,$I$20,$I$12))</f>
        <v/>
      </c>
      <c r="J229" s="81" t="str">
        <f>IF($F229="","",$I$12-SUM($I$31:$I229))</f>
        <v/>
      </c>
    </row>
    <row r="230" spans="6:10" x14ac:dyDescent="0.2">
      <c r="F230" s="84" t="str">
        <f>IF(MAX($F$31:$F229)+1&gt;$I$20,"",MAX($F$31:$F229)+1)</f>
        <v/>
      </c>
      <c r="G230" s="81" t="str">
        <f t="shared" si="3"/>
        <v/>
      </c>
      <c r="H230" s="81" t="str">
        <f>IF($F230="","",-IPMT($I$13/Months_in_Year,$F230,$I$20,$I$12))</f>
        <v/>
      </c>
      <c r="I230" s="81" t="str">
        <f>IF($F230="","",-PPMT($I$13/Months_in_Year,$F230,$I$20,$I$12))</f>
        <v/>
      </c>
      <c r="J230" s="81" t="str">
        <f>IF($F230="","",$I$12-SUM($I$31:$I230))</f>
        <v/>
      </c>
    </row>
    <row r="231" spans="6:10" x14ac:dyDescent="0.2">
      <c r="F231" s="84" t="str">
        <f>IF(MAX($F$31:$F230)+1&gt;$I$20,"",MAX($F$31:$F230)+1)</f>
        <v/>
      </c>
      <c r="G231" s="81" t="str">
        <f t="shared" si="3"/>
        <v/>
      </c>
      <c r="H231" s="81" t="str">
        <f>IF($F231="","",-IPMT($I$13/Months_in_Year,$F231,$I$20,$I$12))</f>
        <v/>
      </c>
      <c r="I231" s="81" t="str">
        <f>IF($F231="","",-PPMT($I$13/Months_in_Year,$F231,$I$20,$I$12))</f>
        <v/>
      </c>
      <c r="J231" s="81" t="str">
        <f>IF($F231="","",$I$12-SUM($I$31:$I231))</f>
        <v/>
      </c>
    </row>
  </sheetData>
  <mergeCells count="2">
    <mergeCell ref="J1:K1"/>
    <mergeCell ref="A3:E3"/>
  </mergeCells>
  <conditionalFormatting sqref="I4">
    <cfRule type="cellIs" dxfId="0" priority="1" operator="notEqual">
      <formula>0</formula>
    </cfRule>
  </conditionalFormatting>
  <hyperlinks>
    <hyperlink ref="A3:E3" location="HL_Navigator" tooltip="Go to Navigator (Table of Contents)" display="Navigator" xr:uid="{BAE5FCCB-AB73-45CF-BE7E-1B31F0002A15}"/>
    <hyperlink ref="A3" location="HL_Navigator" display="Navigator" xr:uid="{00C7E349-6247-42EB-B5A9-FA5071097AA0}"/>
    <hyperlink ref="I4" location="Overall_Error_Check" tooltip="Go to Overall Error Check" display="Overall_Error_Check" xr:uid="{CB021F9C-4397-4970-9687-C793D48C45A0}"/>
  </hyperlinks>
  <pageMargins left="0.70866141732283472" right="0.70866141732283472" top="0.74803149606299213" bottom="0.74803149606299213" header="0.31496062992125984" footer="0.31496062992125984"/>
  <pageSetup paperSize="9" scale="27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O23"/>
  <sheetViews>
    <sheetView showGridLines="0" workbookViewId="0">
      <pane ySplit="9" topLeftCell="A10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43" customFormat="1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Timing</v>
      </c>
      <c r="I1" s="69"/>
      <c r="J1" s="69"/>
    </row>
    <row r="2" spans="1:15" s="43" customFormat="1" ht="18" x14ac:dyDescent="0.25">
      <c r="A2" s="52" t="str">
        <f ca="1">Model_Name</f>
        <v>SP CUMPRINC Example.xlsm</v>
      </c>
    </row>
    <row r="3" spans="1:15" s="43" customFormat="1" x14ac:dyDescent="0.2">
      <c r="A3" s="69" t="s">
        <v>1</v>
      </c>
      <c r="B3" s="69"/>
      <c r="C3" s="69"/>
      <c r="D3" s="69"/>
      <c r="E3" s="69"/>
    </row>
    <row r="4" spans="1:15" s="43" customFormat="1" ht="14.25" x14ac:dyDescent="0.2">
      <c r="B4" s="43" t="s">
        <v>2</v>
      </c>
      <c r="F4" s="1">
        <f>Overall_Error_Check</f>
        <v>0</v>
      </c>
    </row>
    <row r="5" spans="1:15" s="2" customFormat="1" x14ac:dyDescent="0.2">
      <c r="J5" s="45">
        <f ca="1">J$7</f>
        <v>43190</v>
      </c>
      <c r="K5" s="45">
        <f ca="1">K$7</f>
        <v>43281</v>
      </c>
      <c r="L5" s="45">
        <f ca="1">L$7</f>
        <v>43373</v>
      </c>
      <c r="M5" s="45">
        <f ca="1">M$7</f>
        <v>43465</v>
      </c>
      <c r="N5" s="45">
        <f ca="1">N$7</f>
        <v>43555</v>
      </c>
    </row>
    <row r="6" spans="1:15" s="43" customFormat="1" outlineLevel="1" x14ac:dyDescent="0.2">
      <c r="C6" s="2" t="s">
        <v>72</v>
      </c>
      <c r="J6" s="44">
        <f ca="1">IF(J$9=1,Model_Start_Date,I$7+1)</f>
        <v>43140</v>
      </c>
      <c r="K6" s="44">
        <f ca="1">IF(K$9=1,Model_Start_Date,J$7+1)</f>
        <v>43191</v>
      </c>
      <c r="L6" s="44">
        <f ca="1">IF(L$9=1,Model_Start_Date,K$7+1)</f>
        <v>43282</v>
      </c>
      <c r="M6" s="44">
        <f ca="1">IF(M$9=1,Model_Start_Date,L$7+1)</f>
        <v>43374</v>
      </c>
      <c r="N6" s="44">
        <f ca="1">IF(N$9=1,Model_Start_Date,M$7+1)</f>
        <v>43466</v>
      </c>
    </row>
    <row r="7" spans="1:15" s="43" customFormat="1" outlineLevel="1" x14ac:dyDescent="0.2">
      <c r="C7" s="2" t="s">
        <v>73</v>
      </c>
      <c r="J7" s="44">
        <f ca="1">EOMONTH(J$6,MOD(Periodicity+Reporting_Month_Factor-MONTH(J$6),Periodicity))</f>
        <v>43190</v>
      </c>
      <c r="K7" s="44">
        <f ca="1">EOMONTH(K$6,MOD(Periodicity+Reporting_Month_Factor-MONTH(K$6),Periodicity))</f>
        <v>43281</v>
      </c>
      <c r="L7" s="44">
        <f ca="1">EOMONTH(L$6,MOD(Periodicity+Reporting_Month_Factor-MONTH(L$6),Periodicity))</f>
        <v>43373</v>
      </c>
      <c r="M7" s="44">
        <f ca="1">EOMONTH(M$6,MOD(Periodicity+Reporting_Month_Factor-MONTH(M$6),Periodicity))</f>
        <v>43465</v>
      </c>
      <c r="N7" s="44">
        <f ca="1">EOMONTH(N$6,MOD(Periodicity+Reporting_Month_Factor-MONTH(N$6),Periodicity))</f>
        <v>43555</v>
      </c>
    </row>
    <row r="8" spans="1:15" s="43" customFormat="1" outlineLevel="1" x14ac:dyDescent="0.2">
      <c r="C8" s="2" t="s">
        <v>75</v>
      </c>
      <c r="J8" s="39">
        <f ca="1">J7-J6+1</f>
        <v>51</v>
      </c>
      <c r="K8" s="39">
        <f t="shared" ref="K8:N8" ca="1" si="0">K7-K6+1</f>
        <v>91</v>
      </c>
      <c r="L8" s="39">
        <f t="shared" ca="1" si="0"/>
        <v>92</v>
      </c>
      <c r="M8" s="39">
        <f t="shared" ca="1" si="0"/>
        <v>92</v>
      </c>
      <c r="N8" s="39">
        <f t="shared" ca="1" si="0"/>
        <v>90</v>
      </c>
    </row>
    <row r="9" spans="1:15" s="43" customFormat="1" ht="15" outlineLevel="1" x14ac:dyDescent="0.25">
      <c r="C9" s="2" t="s">
        <v>74</v>
      </c>
      <c r="I9" s="28"/>
      <c r="J9" s="39">
        <f>N(I$9)+1</f>
        <v>1</v>
      </c>
      <c r="K9" s="39">
        <f t="shared" ref="K9:N9" si="1">N(J$9)+1</f>
        <v>2</v>
      </c>
      <c r="L9" s="39">
        <f t="shared" si="1"/>
        <v>3</v>
      </c>
      <c r="M9" s="39">
        <f t="shared" si="1"/>
        <v>4</v>
      </c>
      <c r="N9" s="39">
        <f t="shared" si="1"/>
        <v>5</v>
      </c>
    </row>
    <row r="10" spans="1:15" s="43" customFormat="1" x14ac:dyDescent="0.2">
      <c r="A10" s="64"/>
    </row>
    <row r="11" spans="1:15" s="43" customFormat="1" ht="16.5" thickBot="1" x14ac:dyDescent="0.3">
      <c r="B11" s="53">
        <f>MAX($B$10:$B10)+1</f>
        <v>1</v>
      </c>
      <c r="C11" s="47" t="s">
        <v>76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43" customFormat="1" ht="12.75" thickTop="1" x14ac:dyDescent="0.2"/>
    <row r="13" spans="1:15" s="43" customFormat="1" ht="16.5" x14ac:dyDescent="0.25">
      <c r="C13" s="4" t="s">
        <v>77</v>
      </c>
    </row>
    <row r="15" spans="1:15" x14ac:dyDescent="0.2">
      <c r="D15" t="s">
        <v>78</v>
      </c>
      <c r="H15" s="62">
        <f ca="1">TODAY()</f>
        <v>43140</v>
      </c>
    </row>
    <row r="17" spans="4:9" x14ac:dyDescent="0.2">
      <c r="D17" t="s">
        <v>79</v>
      </c>
      <c r="H17" s="54">
        <v>3</v>
      </c>
    </row>
    <row r="19" spans="4:9" x14ac:dyDescent="0.2">
      <c r="D19" t="s">
        <v>80</v>
      </c>
      <c r="H19" s="54">
        <v>12</v>
      </c>
      <c r="I19" s="23" t="str">
        <f ca="1">"e.g. "&amp;TEXT(DATE(YEAR(Model_Start_Date)+IF(Example_Reporting_Month&lt;MONTH(Model_Start_Date),1,0),Example_Reporting_Month+1,1)-1,"dd-Mmm-yy")</f>
        <v>e.g. 31-Dec-18</v>
      </c>
    </row>
    <row r="21" spans="4:9" x14ac:dyDescent="0.2">
      <c r="D21" t="s">
        <v>81</v>
      </c>
      <c r="H21" s="40">
        <f>MOD(Example_Reporting_Month-1,Periodicity)+1</f>
        <v>3</v>
      </c>
    </row>
    <row r="23" spans="4:9" x14ac:dyDescent="0.2">
      <c r="D23" t="s">
        <v>82</v>
      </c>
      <c r="H23" s="63">
        <v>12</v>
      </c>
    </row>
  </sheetData>
  <mergeCells count="2">
    <mergeCell ref="I1:J1"/>
    <mergeCell ref="A3:E3"/>
  </mergeCells>
  <conditionalFormatting sqref="F4">
    <cfRule type="cellIs" dxfId="7" priority="1" operator="notEqual">
      <formula>0</formula>
    </cfRule>
  </conditionalFormatting>
  <dataValidations count="1">
    <dataValidation type="list" allowBlank="1" showInputMessage="1" showErrorMessage="1" sqref="H17" xr:uid="{00000000-0002-0000-0400-000000000000}">
      <formula1>"1,2,3,4,6,12"</formula1>
    </dataValidation>
  </dataValidations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Error Checks</v>
      </c>
      <c r="I1" s="69"/>
      <c r="J1" s="69"/>
    </row>
    <row r="2" spans="1:11" ht="18" x14ac:dyDescent="0.25">
      <c r="A2" s="52" t="str">
        <f ca="1">Model_Name</f>
        <v>SP CUMPRINC Example.xlsm</v>
      </c>
    </row>
    <row r="3" spans="1:11" x14ac:dyDescent="0.2">
      <c r="A3" s="69" t="s">
        <v>1</v>
      </c>
      <c r="B3" s="69"/>
      <c r="C3" s="69"/>
      <c r="D3" s="69"/>
      <c r="E3" s="69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64"/>
    </row>
    <row r="6" spans="1:11" ht="16.5" thickBot="1" x14ac:dyDescent="0.3">
      <c r="B6" s="53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69</v>
      </c>
      <c r="I12" s="42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5" t="str">
        <f>C8</f>
        <v>Summary of Errors</v>
      </c>
      <c r="I17" s="1">
        <f>MIN(1,SUM(I11:I15))</f>
        <v>0</v>
      </c>
      <c r="K17" s="64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6" priority="5" operator="notEqual">
      <formula>0</formula>
    </cfRule>
  </conditionalFormatting>
  <conditionalFormatting sqref="I12">
    <cfRule type="cellIs" dxfId="5" priority="4" operator="notEqual">
      <formula>0</formula>
    </cfRule>
  </conditionalFormatting>
  <conditionalFormatting sqref="I12">
    <cfRule type="cellIs" dxfId="4" priority="3" operator="notEqual">
      <formula>0</formula>
    </cfRule>
  </conditionalFormatting>
  <conditionalFormatting sqref="F4">
    <cfRule type="cellIs" dxfId="3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22"/>
  <sheetViews>
    <sheetView showGridLines="0" workbookViewId="0">
      <pane ySplit="4" topLeftCell="A5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style="2" customWidth="1"/>
  </cols>
  <sheetData>
    <row r="1" spans="1:12" s="2" customFormat="1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Change Log</v>
      </c>
      <c r="I1" s="69"/>
      <c r="J1" s="69"/>
      <c r="K1" s="50"/>
    </row>
    <row r="2" spans="1:12" s="2" customFormat="1" ht="18" x14ac:dyDescent="0.25">
      <c r="A2" s="52" t="str">
        <f ca="1">Model_Name</f>
        <v>SP CUMPRINC Example.xlsm</v>
      </c>
    </row>
    <row r="3" spans="1:12" s="2" customFormat="1" x14ac:dyDescent="0.2">
      <c r="A3" s="69" t="s">
        <v>1</v>
      </c>
      <c r="B3" s="69"/>
      <c r="C3" s="69"/>
      <c r="D3" s="69"/>
      <c r="E3" s="69"/>
    </row>
    <row r="4" spans="1:12" s="2" customFormat="1" ht="14.25" x14ac:dyDescent="0.2">
      <c r="B4" s="2" t="s">
        <v>2</v>
      </c>
      <c r="F4" s="1">
        <f>Overall_Error_Check</f>
        <v>0</v>
      </c>
    </row>
    <row r="5" spans="1:12" s="2" customFormat="1" x14ac:dyDescent="0.2">
      <c r="A5" s="64"/>
    </row>
    <row r="6" spans="1:12" s="2" customFormat="1" ht="16.5" thickBot="1" x14ac:dyDescent="0.3">
      <c r="B6" s="53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 outlineLevel="1" thickTop="1" x14ac:dyDescent="0.2"/>
    <row r="8" spans="1:12" s="2" customFormat="1" ht="16.5" outlineLevel="1" x14ac:dyDescent="0.25">
      <c r="C8" s="4" t="s">
        <v>88</v>
      </c>
    </row>
    <row r="10" spans="1:12" x14ac:dyDescent="0.2">
      <c r="F10" s="14" t="s">
        <v>62</v>
      </c>
      <c r="G10" s="14" t="s">
        <v>84</v>
      </c>
      <c r="H10" s="14" t="s">
        <v>85</v>
      </c>
      <c r="I10" s="14" t="s">
        <v>86</v>
      </c>
      <c r="J10" s="14" t="s">
        <v>87</v>
      </c>
      <c r="K10" s="14" t="s">
        <v>90</v>
      </c>
    </row>
    <row r="11" spans="1:12" x14ac:dyDescent="0.2">
      <c r="F11" s="44">
        <v>41415</v>
      </c>
      <c r="G11" t="s">
        <v>93</v>
      </c>
      <c r="H11" s="2" t="s">
        <v>89</v>
      </c>
      <c r="I11" s="2" t="s">
        <v>83</v>
      </c>
      <c r="J11" s="61" t="s">
        <v>91</v>
      </c>
      <c r="K11" s="2" t="s">
        <v>92</v>
      </c>
    </row>
    <row r="12" spans="1:12" x14ac:dyDescent="0.2">
      <c r="F12" s="44">
        <v>41415</v>
      </c>
      <c r="G12" t="s">
        <v>93</v>
      </c>
      <c r="H12" t="s">
        <v>94</v>
      </c>
      <c r="I12" t="s">
        <v>71</v>
      </c>
      <c r="J12" s="61" t="s">
        <v>96</v>
      </c>
      <c r="K12" s="2" t="s">
        <v>92</v>
      </c>
    </row>
    <row r="13" spans="1:12" x14ac:dyDescent="0.2">
      <c r="F13" s="44">
        <v>41415</v>
      </c>
      <c r="G13" t="s">
        <v>93</v>
      </c>
      <c r="H13" t="s">
        <v>95</v>
      </c>
      <c r="I13" t="s">
        <v>1</v>
      </c>
      <c r="J13" s="61" t="s">
        <v>97</v>
      </c>
      <c r="K13" s="2" t="s">
        <v>98</v>
      </c>
    </row>
    <row r="14" spans="1:12" x14ac:dyDescent="0.2">
      <c r="F14" s="44"/>
    </row>
    <row r="15" spans="1:12" x14ac:dyDescent="0.2">
      <c r="F15" s="44"/>
    </row>
    <row r="16" spans="1:12" x14ac:dyDescent="0.2">
      <c r="F16" s="44"/>
    </row>
    <row r="17" spans="6:6" x14ac:dyDescent="0.2">
      <c r="F17" s="44"/>
    </row>
    <row r="18" spans="6:6" x14ac:dyDescent="0.2">
      <c r="F18" s="44"/>
    </row>
    <row r="19" spans="6:6" x14ac:dyDescent="0.2">
      <c r="F19" s="44"/>
    </row>
    <row r="20" spans="6:6" x14ac:dyDescent="0.2">
      <c r="F20" s="44"/>
    </row>
    <row r="21" spans="6:6" x14ac:dyDescent="0.2">
      <c r="F21" s="44"/>
    </row>
    <row r="22" spans="6:6" x14ac:dyDescent="0.2">
      <c r="F22" s="44"/>
    </row>
  </sheetData>
  <mergeCells count="2">
    <mergeCell ref="I1:J1"/>
    <mergeCell ref="A3:E3"/>
  </mergeCells>
  <conditionalFormatting sqref="F4">
    <cfRule type="cellIs" dxfId="2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29</vt:i4>
      </vt:variant>
    </vt:vector>
  </HeadingPairs>
  <TitlesOfParts>
    <vt:vector size="37" baseType="lpstr">
      <vt:lpstr>Cover</vt:lpstr>
      <vt:lpstr>Navigator</vt:lpstr>
      <vt:lpstr>Style Guide</vt:lpstr>
      <vt:lpstr>Model Parameters</vt:lpstr>
      <vt:lpstr>Repayment Example</vt:lpstr>
      <vt:lpstr>Timing</vt:lpstr>
      <vt:lpstr>Error Checks</vt:lpstr>
      <vt:lpstr>Change Log</vt:lpstr>
      <vt:lpstr>Client_Name</vt:lpstr>
      <vt:lpstr>Days_in_Year</vt:lpstr>
      <vt:lpstr>Days_in_Yr</vt:lpstr>
      <vt:lpstr>Example_Reporting_Month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cp:lastPrinted>2018-02-08T20:23:48Z</cp:lastPrinted>
  <dcterms:created xsi:type="dcterms:W3CDTF">2012-10-20T20:39:47Z</dcterms:created>
  <dcterms:modified xsi:type="dcterms:W3CDTF">2018-02-09T04:02:51Z</dcterms:modified>
</cp:coreProperties>
</file>