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670" windowHeight="11505" tabRatio="950" activeTab="0"/>
  </bookViews>
  <sheets>
    <sheet name="GC" sheetId="1" r:id="rId1"/>
    <sheet name="Contents" sheetId="2" r:id="rId2"/>
    <sheet name="Various_Examples" sheetId="3" r:id="rId3"/>
    <sheet name="Min_Payment_Calc_-_PMT" sheetId="4" r:id="rId4"/>
    <sheet name="Remaining_Loan_Balance" sheetId="5" r:id="rId5"/>
    <sheet name="Number_of_Periods" sheetId="6" r:id="rId6"/>
  </sheets>
  <definedNames>
    <definedName name="HL_Home">'Contents'!$B$1</definedName>
    <definedName name="Model_Name">'GC'!$C$10</definedName>
    <definedName name="Months_in_Year">12</definedName>
    <definedName name="one">1</definedName>
    <definedName name="_xlnm.Print_Area" localSheetId="1">'Contents'!$B$1:$Q$13</definedName>
    <definedName name="_xlnm.Print_Area" localSheetId="0">'GC'!$B$1:$P$30</definedName>
    <definedName name="_xlnm.Print_Area" localSheetId="3">'Min_Payment_Calc_-_PMT'!$B$1:$S$54</definedName>
    <definedName name="_xlnm.Print_Area" localSheetId="5">'Number_of_Periods'!$B$1:$S$52</definedName>
    <definedName name="_xlnm.Print_Area" localSheetId="4">'Remaining_Loan_Balance'!$B$1:$S$70</definedName>
    <definedName name="_xlnm.Print_Area" localSheetId="2">'Various_Examples'!$B$1:$P$30</definedName>
    <definedName name="_xlnm.Print_Titles" localSheetId="1">'Contents'!$1:$7</definedName>
    <definedName name="_xlnm.Print_Titles" localSheetId="3">'Min_Payment_Calc_-_PMT'!$1:$6</definedName>
    <definedName name="_xlnm.Print_Titles" localSheetId="5">'Number_of_Periods'!$1:$6</definedName>
    <definedName name="_xlnm.Print_Titles" localSheetId="4">'Remaining_Loan_Balance'!$1:$6</definedName>
  </definedNames>
  <calcPr calcMode="autoNoTable" fullCalcOnLoad="1"/>
</workbook>
</file>

<file path=xl/sharedStrings.xml><?xml version="1.0" encoding="utf-8"?>
<sst xmlns="http://schemas.openxmlformats.org/spreadsheetml/2006/main" count="142" uniqueCount="77">
  <si>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</si>
  <si>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</si>
  <si>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</si>
  <si>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</si>
  <si>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</si>
  <si>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</si>
  <si>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</si>
  <si>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</si>
  <si>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</si>
  <si>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</si>
  <si>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</si>
  <si>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</si>
  <si>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</si>
  <si>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</si>
  <si>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</si>
  <si>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</si>
  <si>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</si>
  <si>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Any queries, please e-mail:</t>
  </si>
  <si>
    <t>Website:</t>
  </si>
  <si>
    <t>For past articles visit:</t>
  </si>
  <si>
    <t>www.sumproduct.com</t>
  </si>
  <si>
    <t>Debt Payment Examples</t>
  </si>
  <si>
    <t>This workbook provides some basic examples regarding scheduled debt payments.</t>
  </si>
  <si>
    <t>P = Ai / (1 - (1 + i)^-N)</t>
  </si>
  <si>
    <t>Payments in Arrears</t>
  </si>
  <si>
    <t>Illustration</t>
  </si>
  <si>
    <t>BA</t>
  </si>
  <si>
    <t>This formula shows how it works:</t>
  </si>
  <si>
    <r>
      <t xml:space="preserve">Imagine you borrow an amount </t>
    </r>
    <r>
      <rPr>
        <b/>
        <sz val="8"/>
        <color indexed="10"/>
        <rFont val="Arial"/>
        <family val="2"/>
      </rPr>
      <t>A</t>
    </r>
    <r>
      <rPr>
        <sz val="8"/>
        <rFont val="Arial"/>
        <family val="0"/>
      </rPr>
      <t xml:space="preserve"> to be repaid over 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 xml:space="preserve"> periods with a periodic interest rate of </t>
    </r>
    <r>
      <rPr>
        <b/>
        <sz val="8"/>
        <color indexed="10"/>
        <rFont val="Arial"/>
        <family val="2"/>
      </rPr>
      <t>i</t>
    </r>
    <r>
      <rPr>
        <sz val="8"/>
        <rFont val="Arial"/>
        <family val="0"/>
      </rPr>
      <t>.</t>
    </r>
  </si>
  <si>
    <r>
      <t xml:space="preserve">Assuming payments are made at the end of each period, the amount to be paid each period will be </t>
    </r>
    <r>
      <rPr>
        <b/>
        <sz val="8"/>
        <color indexed="10"/>
        <rFont val="Arial"/>
        <family val="2"/>
      </rPr>
      <t>P</t>
    </r>
    <r>
      <rPr>
        <sz val="8"/>
        <rFont val="Arial"/>
        <family val="0"/>
      </rPr>
      <t>:</t>
    </r>
  </si>
  <si>
    <t>Repayment Period (Years)</t>
  </si>
  <si>
    <t>Annual Interest Rate (%)</t>
  </si>
  <si>
    <r>
      <t>Amount (</t>
    </r>
    <r>
      <rPr>
        <b/>
        <sz val="8"/>
        <color indexed="10"/>
        <rFont val="Arial"/>
        <family val="2"/>
      </rPr>
      <t>A</t>
    </r>
    <r>
      <rPr>
        <b/>
        <sz val="8"/>
        <color indexed="60"/>
        <rFont val="Arial"/>
        <family val="2"/>
      </rPr>
      <t>)</t>
    </r>
  </si>
  <si>
    <r>
      <t>Repayment Period (Months) (</t>
    </r>
    <r>
      <rPr>
        <b/>
        <sz val="8"/>
        <color indexed="10"/>
        <rFont val="Arial"/>
        <family val="2"/>
      </rPr>
      <t>N</t>
    </r>
    <r>
      <rPr>
        <b/>
        <sz val="8"/>
        <color indexed="60"/>
        <rFont val="Arial"/>
        <family val="2"/>
      </rPr>
      <t>)</t>
    </r>
  </si>
  <si>
    <r>
      <t>Monthly Interest Rate (%) (</t>
    </r>
    <r>
      <rPr>
        <b/>
        <sz val="8"/>
        <color indexed="10"/>
        <rFont val="Arial"/>
        <family val="2"/>
      </rPr>
      <t>i</t>
    </r>
    <r>
      <rPr>
        <b/>
        <sz val="8"/>
        <color indexed="60"/>
        <rFont val="Arial"/>
        <family val="2"/>
      </rPr>
      <t>)</t>
    </r>
  </si>
  <si>
    <t>Monthly Payment</t>
  </si>
  <si>
    <r>
      <t>PMT</t>
    </r>
    <r>
      <rPr>
        <b/>
        <sz val="8"/>
        <color indexed="60"/>
        <rFont val="Arial"/>
        <family val="2"/>
      </rPr>
      <t xml:space="preserve"> Calculation</t>
    </r>
  </si>
  <si>
    <t>Payments in Advance</t>
  </si>
  <si>
    <r>
      <t xml:space="preserve">Again, assume you borrow an amount </t>
    </r>
    <r>
      <rPr>
        <b/>
        <sz val="8"/>
        <color indexed="10"/>
        <rFont val="Arial"/>
        <family val="2"/>
      </rPr>
      <t>A</t>
    </r>
    <r>
      <rPr>
        <sz val="8"/>
        <rFont val="Arial"/>
        <family val="0"/>
      </rPr>
      <t xml:space="preserve"> to be repaid over 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 xml:space="preserve"> periods with a periodic interest rate of </t>
    </r>
    <r>
      <rPr>
        <b/>
        <sz val="8"/>
        <color indexed="10"/>
        <rFont val="Arial"/>
        <family val="2"/>
      </rPr>
      <t>i</t>
    </r>
    <r>
      <rPr>
        <sz val="8"/>
        <rFont val="Arial"/>
        <family val="0"/>
      </rPr>
      <t>.</t>
    </r>
  </si>
  <si>
    <r>
      <t xml:space="preserve">With payments made at the beginning of each period, the amount to be paid each period will be </t>
    </r>
    <r>
      <rPr>
        <b/>
        <sz val="8"/>
        <color indexed="10"/>
        <rFont val="Arial"/>
        <family val="2"/>
      </rPr>
      <t>P</t>
    </r>
    <r>
      <rPr>
        <sz val="8"/>
        <rFont val="Arial"/>
        <family val="0"/>
      </rPr>
      <t>:</t>
    </r>
  </si>
  <si>
    <t>P = Ai / ((1 - (1 + i)^-N) * (1 + i))</t>
  </si>
  <si>
    <t>Various Examples</t>
  </si>
  <si>
    <t>This shows how to calculate various examples, comparing mathematical formulae with Excel functions.</t>
  </si>
  <si>
    <t>b.</t>
  </si>
  <si>
    <r>
      <t xml:space="preserve">Assuming payments are made at the end of each period, the remaining loan balance </t>
    </r>
    <r>
      <rPr>
        <b/>
        <sz val="8"/>
        <color indexed="10"/>
        <rFont val="Arial"/>
        <family val="2"/>
      </rPr>
      <t>B</t>
    </r>
    <r>
      <rPr>
        <sz val="8"/>
        <rFont val="Arial"/>
        <family val="0"/>
      </rPr>
      <t xml:space="preserve"> after 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 xml:space="preserve"> periods (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 xml:space="preserve"> &lt;= 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>) will be:</t>
    </r>
  </si>
  <si>
    <t>B = A (1 + i)^n - ((P / i) [(1 + i)^n - 1])</t>
  </si>
  <si>
    <t>This formula shows how to calculate it:</t>
  </si>
  <si>
    <r>
      <t>Month Number (</t>
    </r>
    <r>
      <rPr>
        <b/>
        <sz val="8"/>
        <color indexed="10"/>
        <rFont val="Arial"/>
        <family val="2"/>
      </rPr>
      <t>n</t>
    </r>
    <r>
      <rPr>
        <b/>
        <sz val="8"/>
        <color indexed="60"/>
        <rFont val="Arial"/>
        <family val="2"/>
      </rPr>
      <t xml:space="preserve"> &lt;= </t>
    </r>
    <r>
      <rPr>
        <b/>
        <sz val="8"/>
        <color indexed="10"/>
        <rFont val="Arial"/>
        <family val="2"/>
      </rPr>
      <t>N</t>
    </r>
    <r>
      <rPr>
        <b/>
        <sz val="8"/>
        <color indexed="60"/>
        <rFont val="Arial"/>
        <family val="2"/>
      </rPr>
      <t>)</t>
    </r>
  </si>
  <si>
    <r>
      <t>Outstanding Balance (</t>
    </r>
    <r>
      <rPr>
        <b/>
        <sz val="8"/>
        <color indexed="10"/>
        <rFont val="Arial"/>
        <family val="2"/>
      </rPr>
      <t>B</t>
    </r>
    <r>
      <rPr>
        <b/>
        <sz val="8"/>
        <color indexed="60"/>
        <rFont val="Arial"/>
        <family val="2"/>
      </rPr>
      <t>)</t>
    </r>
  </si>
  <si>
    <t>CUMPRINC Calculation</t>
  </si>
  <si>
    <r>
      <t>Monthly Payment (</t>
    </r>
    <r>
      <rPr>
        <b/>
        <sz val="8"/>
        <color indexed="10"/>
        <rFont val="Arial"/>
        <family val="2"/>
      </rPr>
      <t>P</t>
    </r>
    <r>
      <rPr>
        <b/>
        <sz val="8"/>
        <color indexed="60"/>
        <rFont val="Arial"/>
        <family val="2"/>
      </rPr>
      <t>)</t>
    </r>
  </si>
  <si>
    <r>
      <t xml:space="preserve">CUMPRINC actually calculates the principal paid off between periods </t>
    </r>
    <r>
      <rPr>
        <b/>
        <sz val="8"/>
        <color indexed="10"/>
        <rFont val="Arial"/>
        <family val="2"/>
      </rPr>
      <t>x</t>
    </r>
    <r>
      <rPr>
        <sz val="8"/>
        <rFont val="Arial"/>
        <family val="0"/>
      </rPr>
      <t xml:space="preserve"> and </t>
    </r>
    <r>
      <rPr>
        <b/>
        <sz val="8"/>
        <color indexed="10"/>
        <rFont val="Arial"/>
        <family val="2"/>
      </rPr>
      <t>y</t>
    </r>
    <r>
      <rPr>
        <sz val="8"/>
        <rFont val="Arial"/>
        <family val="0"/>
      </rPr>
      <t xml:space="preserve">, where </t>
    </r>
    <r>
      <rPr>
        <b/>
        <sz val="8"/>
        <color indexed="10"/>
        <rFont val="Arial"/>
        <family val="2"/>
      </rPr>
      <t>y</t>
    </r>
    <r>
      <rPr>
        <sz val="8"/>
        <rFont val="Arial"/>
        <family val="0"/>
      </rPr>
      <t xml:space="preserve"> &gt;= </t>
    </r>
    <r>
      <rPr>
        <b/>
        <sz val="8"/>
        <color indexed="10"/>
        <rFont val="Arial"/>
        <family val="2"/>
      </rPr>
      <t>x</t>
    </r>
    <r>
      <rPr>
        <sz val="8"/>
        <rFont val="Arial"/>
        <family val="0"/>
      </rPr>
      <t>.</t>
    </r>
  </si>
  <si>
    <t>This is why the value '1' has been hardcoded into the formula above.</t>
  </si>
  <si>
    <t>Therefore, the balance remaining is the original amount less the principal paid off.</t>
  </si>
  <si>
    <t>Total Interest Paid so far</t>
  </si>
  <si>
    <r>
      <t xml:space="preserve">Again, you borrow an amount </t>
    </r>
    <r>
      <rPr>
        <b/>
        <sz val="8"/>
        <color indexed="10"/>
        <rFont val="Arial"/>
        <family val="2"/>
      </rPr>
      <t>A</t>
    </r>
    <r>
      <rPr>
        <sz val="8"/>
        <rFont val="Arial"/>
        <family val="0"/>
      </rPr>
      <t xml:space="preserve"> to be repaid over 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 xml:space="preserve"> periods with a periodic interest rate of </t>
    </r>
    <r>
      <rPr>
        <b/>
        <sz val="8"/>
        <color indexed="10"/>
        <rFont val="Arial"/>
        <family val="2"/>
      </rPr>
      <t>i</t>
    </r>
    <r>
      <rPr>
        <sz val="8"/>
        <rFont val="Arial"/>
        <family val="0"/>
      </rPr>
      <t>.</t>
    </r>
  </si>
  <si>
    <r>
      <t xml:space="preserve">Assuming payments are made at the beginning of each period, the remaining loan balance </t>
    </r>
    <r>
      <rPr>
        <b/>
        <sz val="8"/>
        <color indexed="10"/>
        <rFont val="Arial"/>
        <family val="2"/>
      </rPr>
      <t>B</t>
    </r>
    <r>
      <rPr>
        <sz val="8"/>
        <rFont val="Arial"/>
        <family val="0"/>
      </rPr>
      <t xml:space="preserve"> after 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 xml:space="preserve"> periods (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 xml:space="preserve"> &lt;= </t>
    </r>
    <r>
      <rPr>
        <b/>
        <sz val="8"/>
        <color indexed="10"/>
        <rFont val="Arial"/>
        <family val="2"/>
      </rPr>
      <t>N</t>
    </r>
    <r>
      <rPr>
        <sz val="8"/>
        <rFont val="Arial"/>
        <family val="0"/>
      </rPr>
      <t>) will be:</t>
    </r>
  </si>
  <si>
    <t>Minimum Payment Calculation - PMT</t>
  </si>
  <si>
    <t>Remaining Loan Balance - CUMPRINC</t>
  </si>
  <si>
    <t>Number of Periods to Pay Off a Loan - NPER</t>
  </si>
  <si>
    <r>
      <t xml:space="preserve">Imagine you borrow an amount </t>
    </r>
    <r>
      <rPr>
        <b/>
        <sz val="8"/>
        <color indexed="10"/>
        <rFont val="Arial"/>
        <family val="2"/>
      </rPr>
      <t>A</t>
    </r>
    <r>
      <rPr>
        <sz val="8"/>
        <rFont val="Arial"/>
        <family val="0"/>
      </rPr>
      <t xml:space="preserve"> with an associated periodic interest rate of </t>
    </r>
    <r>
      <rPr>
        <b/>
        <sz val="8"/>
        <color indexed="10"/>
        <rFont val="Arial"/>
        <family val="2"/>
      </rPr>
      <t>i</t>
    </r>
    <r>
      <rPr>
        <sz val="8"/>
        <rFont val="Arial"/>
        <family val="0"/>
      </rPr>
      <t>.</t>
    </r>
  </si>
  <si>
    <t>N = -log(1 - (Ai / P)) / log (1 + i)</t>
  </si>
  <si>
    <t>Note: it does not matter which logarithmic base you use as long as it is the same for the numerator and the denominator</t>
  </si>
  <si>
    <t>NPER Calculation</t>
  </si>
  <si>
    <t>This figure could be rounded up though if not an integer</t>
  </si>
  <si>
    <r>
      <t>Number of Months (</t>
    </r>
    <r>
      <rPr>
        <b/>
        <sz val="8"/>
        <color indexed="10"/>
        <rFont val="Arial"/>
        <family val="2"/>
      </rPr>
      <t>N</t>
    </r>
    <r>
      <rPr>
        <b/>
        <sz val="8"/>
        <color indexed="60"/>
        <rFont val="Arial"/>
        <family val="2"/>
      </rPr>
      <t>)</t>
    </r>
  </si>
  <si>
    <r>
      <t xml:space="preserve">Again, you borrow an amount </t>
    </r>
    <r>
      <rPr>
        <b/>
        <sz val="8"/>
        <color indexed="10"/>
        <rFont val="Arial"/>
        <family val="2"/>
      </rPr>
      <t>A</t>
    </r>
    <r>
      <rPr>
        <sz val="8"/>
        <rFont val="Arial"/>
        <family val="0"/>
      </rPr>
      <t xml:space="preserve"> with an associated periodic interest rate of </t>
    </r>
    <r>
      <rPr>
        <b/>
        <sz val="8"/>
        <color indexed="10"/>
        <rFont val="Arial"/>
        <family val="2"/>
      </rPr>
      <t>i</t>
    </r>
    <r>
      <rPr>
        <sz val="8"/>
        <rFont val="Arial"/>
        <family val="0"/>
      </rPr>
      <t>.</t>
    </r>
  </si>
  <si>
    <r>
      <t xml:space="preserve">How many periods will it take to pay off the loan if you pay an amount </t>
    </r>
    <r>
      <rPr>
        <b/>
        <sz val="8"/>
        <color indexed="10"/>
        <rFont val="Arial"/>
        <family val="2"/>
      </rPr>
      <t xml:space="preserve">P </t>
    </r>
    <r>
      <rPr>
        <sz val="8"/>
        <rFont val="Arial"/>
        <family val="2"/>
      </rPr>
      <t>at the beginning of each period?</t>
    </r>
  </si>
  <si>
    <r>
      <t xml:space="preserve">How many periods will it take to pay off the loan if you pay an amount </t>
    </r>
    <r>
      <rPr>
        <b/>
        <sz val="8"/>
        <color indexed="10"/>
        <rFont val="Arial"/>
        <family val="2"/>
      </rPr>
      <t xml:space="preserve">P </t>
    </r>
    <r>
      <rPr>
        <sz val="8"/>
        <rFont val="Arial"/>
        <family val="2"/>
      </rPr>
      <t>at the end of each period?</t>
    </r>
  </si>
  <si>
    <t>N = 1 - log(1 - ((A - P) i / P)) / log (1 + i)</t>
  </si>
  <si>
    <t>c.</t>
  </si>
  <si>
    <t>B = (A - P)(1 + i)^n - ((P / i) [(1 + i)^n - (1 + i)])</t>
  </si>
  <si>
    <t>note the balance will always be the same whether paid in arrears or in advance</t>
  </si>
  <si>
    <t>this is multiplied by (1 + i) as interest accrues by the end of the period (the final payment is made at the beginning of the period)</t>
  </si>
  <si>
    <t>Therefore, the balance remaining is the original amount less the principal paid off PLUS the interest in the final period (payment is made at the start of the period).</t>
  </si>
  <si>
    <t>SumProduct Pty Ltd</t>
  </si>
  <si>
    <t>liam.bastick@sumproduct.com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</si>
</sst>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_(&quot;$&quot;#,##0_);\(&quot;$&quot;#,##0\);_(&quot;-&quot;_)"/>
    <numFmt numFmtId="175" formatCode="_(#,##0.00_);\(#,##0.00\);_(&quot;-&quot;_)"/>
    <numFmt numFmtId="176" formatCode="_(#,##0.00%_);\(#,##0.00%\);_(&quot;-&quot;_)"/>
    <numFmt numFmtId="177" formatCode="_(&quot;$&quot;#,##0.00_);\(&quot;$&quot;#,##0.00\);_(&quot;-&quot;_)"/>
    <numFmt numFmtId="178" formatCode="#,##0.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  <numFmt numFmtId="186" formatCode="#,##0.000000000000000000"/>
    <numFmt numFmtId="187" formatCode="#,##0.0000000000000000000"/>
    <numFmt numFmtId="188" formatCode="#,##0.00000000000000000000"/>
    <numFmt numFmtId="189" formatCode="#,##0.0000000000"/>
  </numFmts>
  <fonts count="64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8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36"/>
      <name val="Arial"/>
      <family val="2"/>
    </font>
    <font>
      <i/>
      <sz val="8"/>
      <color indexed="60"/>
      <name val="Arial"/>
      <family val="2"/>
    </font>
    <font>
      <b/>
      <sz val="18"/>
      <color indexed="26"/>
      <name val="Cambria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19"/>
      <name val="Arial"/>
      <family val="2"/>
    </font>
    <font>
      <sz val="8"/>
      <color indexed="54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Tahoma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2" fillId="26" borderId="0" applyNumberFormat="0" applyBorder="0" applyAlignment="0" applyProtection="0"/>
    <xf numFmtId="0" fontId="53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9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1" fillId="0" borderId="0" xfId="117" applyNumberFormat="1" applyFont="1" applyAlignment="1">
      <alignment horizontal="center" vertical="center"/>
      <protection locked="0"/>
    </xf>
    <xf numFmtId="0" fontId="32" fillId="0" borderId="0" xfId="70" applyFont="1" applyAlignment="1">
      <alignment horizontal="left" vertical="center"/>
      <protection/>
    </xf>
    <xf numFmtId="171" fontId="32" fillId="0" borderId="10" xfId="70" applyNumberFormat="1" applyFont="1" applyBorder="1" applyAlignment="1">
      <alignment horizontal="center" vertical="center"/>
      <protection/>
    </xf>
    <xf numFmtId="0" fontId="4" fillId="33" borderId="0" xfId="69" applyFont="1" applyFill="1">
      <alignment vertical="center"/>
      <protection/>
    </xf>
    <xf numFmtId="0" fontId="32" fillId="33" borderId="0" xfId="70" applyFont="1" applyFill="1">
      <alignment vertical="center"/>
      <protection/>
    </xf>
    <xf numFmtId="0" fontId="0" fillId="34" borderId="0" xfId="0" applyFill="1" applyAlignment="1">
      <alignment/>
    </xf>
    <xf numFmtId="0" fontId="23" fillId="33" borderId="0" xfId="71" applyFont="1" applyFill="1">
      <alignment vertical="center"/>
      <protection/>
    </xf>
    <xf numFmtId="174" fontId="24" fillId="0" borderId="1" xfId="46" applyNumberFormat="1" applyFont="1">
      <alignment horizontal="right" vertical="center"/>
      <protection locked="0"/>
    </xf>
    <xf numFmtId="171" fontId="24" fillId="0" borderId="1" xfId="49" applyNumberFormat="1" applyFont="1">
      <alignment horizontal="right" vertical="center"/>
      <protection locked="0"/>
    </xf>
    <xf numFmtId="171" fontId="0" fillId="33" borderId="0" xfId="109" applyNumberFormat="1" applyFont="1" applyFill="1">
      <alignment horizontal="right" vertical="center"/>
      <protection/>
    </xf>
    <xf numFmtId="176" fontId="24" fillId="0" borderId="1" xfId="50" applyNumberFormat="1" applyFont="1">
      <alignment horizontal="right" vertical="center"/>
      <protection locked="0"/>
    </xf>
    <xf numFmtId="176" fontId="0" fillId="33" borderId="0" xfId="110" applyNumberFormat="1" applyFont="1" applyFill="1">
      <alignment horizontal="right" vertical="center"/>
      <protection/>
    </xf>
    <xf numFmtId="177" fontId="6" fillId="33" borderId="0" xfId="106" applyNumberFormat="1" applyFont="1" applyFill="1">
      <alignment horizontal="right" vertical="center"/>
      <protection/>
    </xf>
    <xf numFmtId="8" fontId="0" fillId="33" borderId="0" xfId="0" applyNumberFormat="1" applyFill="1" applyAlignment="1">
      <alignment/>
    </xf>
    <xf numFmtId="0" fontId="34" fillId="33" borderId="0" xfId="72" applyFont="1" applyFill="1" applyAlignment="1" applyProtection="1">
      <alignment horizontal="left" vertical="center"/>
      <protection locked="0"/>
    </xf>
    <xf numFmtId="0" fontId="36" fillId="33" borderId="0" xfId="0" applyFont="1" applyFill="1" applyAlignment="1">
      <alignment/>
    </xf>
    <xf numFmtId="177" fontId="0" fillId="33" borderId="0" xfId="106" applyNumberFormat="1" applyFont="1" applyFill="1">
      <alignment horizontal="right" vertical="center"/>
      <protection/>
    </xf>
    <xf numFmtId="0" fontId="23" fillId="34" borderId="0" xfId="71" applyFont="1" applyFill="1">
      <alignment vertical="center"/>
      <protection/>
    </xf>
    <xf numFmtId="177" fontId="6" fillId="34" borderId="0" xfId="106" applyNumberFormat="1" applyFont="1" applyFill="1">
      <alignment horizontal="right" vertical="center"/>
      <protection/>
    </xf>
    <xf numFmtId="0" fontId="23" fillId="35" borderId="0" xfId="71" applyFont="1" applyFill="1">
      <alignment vertical="center"/>
      <protection/>
    </xf>
    <xf numFmtId="0" fontId="0" fillId="35" borderId="0" xfId="0" applyFill="1" applyAlignment="1">
      <alignment/>
    </xf>
    <xf numFmtId="177" fontId="6" fillId="35" borderId="0" xfId="106" applyNumberFormat="1" applyFont="1" applyFill="1">
      <alignment horizontal="right" vertical="center"/>
      <protection/>
    </xf>
    <xf numFmtId="171" fontId="30" fillId="0" borderId="0" xfId="115" applyNumberFormat="1" applyFont="1" applyAlignment="1" quotePrefix="1">
      <alignment horizontal="center" vertical="center"/>
      <protection locked="0"/>
    </xf>
    <xf numFmtId="175" fontId="6" fillId="34" borderId="0" xfId="109" applyNumberFormat="1" applyFont="1" applyFill="1">
      <alignment horizontal="right" vertical="center"/>
      <protection/>
    </xf>
    <xf numFmtId="175" fontId="6" fillId="33" borderId="0" xfId="109" applyNumberFormat="1" applyFont="1" applyFill="1">
      <alignment horizontal="right" vertical="center"/>
      <protection/>
    </xf>
    <xf numFmtId="189" fontId="0" fillId="33" borderId="0" xfId="0" applyNumberFormat="1" applyFill="1" applyAlignment="1">
      <alignment/>
    </xf>
    <xf numFmtId="0" fontId="7" fillId="0" borderId="0" xfId="76">
      <alignment horizontal="left" vertical="center"/>
      <protection locked="0"/>
    </xf>
    <xf numFmtId="171" fontId="11" fillId="0" borderId="0" xfId="117" applyNumberFormat="1" applyAlignment="1" quotePrefix="1">
      <alignment horizontal="right" vertical="center"/>
      <protection locked="0"/>
    </xf>
    <xf numFmtId="171" fontId="11" fillId="0" borderId="0" xfId="117" applyNumberFormat="1" quotePrefix="1">
      <alignment horizontal="left" vertical="center"/>
      <protection locked="0"/>
    </xf>
    <xf numFmtId="173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0" fontId="33" fillId="34" borderId="11" xfId="0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0" fontId="33" fillId="34" borderId="13" xfId="0" applyFont="1" applyFill="1" applyBorder="1" applyAlignment="1">
      <alignment horizontal="center"/>
    </xf>
    <xf numFmtId="0" fontId="7" fillId="33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2" name="Picture 1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mproduct.com/" TargetMode="External" /><Relationship Id="rId2" Type="http://schemas.openxmlformats.org/officeDocument/2006/relationships/hyperlink" Target="mailto:liam.bastick@sumproduct.com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75</v>
      </c>
    </row>
    <row r="10" ht="15.75">
      <c r="C10" s="1" t="s">
        <v>21</v>
      </c>
    </row>
    <row r="11" spans="3:6" ht="11.25">
      <c r="C11" s="53" t="s">
        <v>3</v>
      </c>
      <c r="D11" s="53"/>
      <c r="E11" s="53"/>
      <c r="F11" s="53"/>
    </row>
    <row r="19" ht="11.25">
      <c r="C19" s="3" t="s">
        <v>0</v>
      </c>
    </row>
    <row r="21" ht="11.25">
      <c r="C21" s="3" t="s">
        <v>1</v>
      </c>
    </row>
    <row r="22" ht="11.25">
      <c r="C22" s="4" t="s">
        <v>22</v>
      </c>
    </row>
    <row r="23" ht="11.25">
      <c r="C23" s="4"/>
    </row>
    <row r="24" spans="3:9" ht="11.25">
      <c r="C24" s="4" t="s">
        <v>17</v>
      </c>
      <c r="G24" s="53" t="s">
        <v>76</v>
      </c>
      <c r="H24" s="53"/>
      <c r="I24" s="53"/>
    </row>
    <row r="25" spans="3:9" ht="11.25">
      <c r="C25" s="4" t="s">
        <v>18</v>
      </c>
      <c r="G25" s="53" t="s">
        <v>20</v>
      </c>
      <c r="H25" s="53"/>
      <c r="I25" s="53"/>
    </row>
    <row r="26" spans="3:9" ht="11.25">
      <c r="C26" s="4" t="s">
        <v>19</v>
      </c>
      <c r="G26" s="53" t="s">
        <v>20</v>
      </c>
      <c r="H26" s="53"/>
      <c r="I26" s="53"/>
    </row>
  </sheetData>
  <sheetProtection/>
  <mergeCells count="4">
    <mergeCell ref="G25:I25"/>
    <mergeCell ref="G26:I26"/>
    <mergeCell ref="C11:F11"/>
    <mergeCell ref="G24:I24"/>
  </mergeCells>
  <hyperlinks>
    <hyperlink ref="G26" r:id="rId1" display="www.sumproduct.com"/>
    <hyperlink ref="C11" location="HL_Home" tooltip="Go to Table of Contents" display="HL_Home"/>
    <hyperlink ref="G24" r:id="rId2" display="liam.bastick@sumproduct.com"/>
    <hyperlink ref="G25" r:id="rId3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portrait" paperSize="9" scale="81" r:id="rId5"/>
  <headerFooter alignWithMargins="0">
    <oddFooter>&amp;L&amp;"Arial,Bold"&amp;7&amp;F
&amp;A
Printed: &amp;T on &amp;D&amp;C&amp;"Arial,Bold"&amp;10Page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8" t="s">
        <v>4</v>
      </c>
    </row>
    <row r="2" ht="15.75">
      <c r="B2" s="5" t="str">
        <f>Model_Name</f>
        <v>Debt Payment Examples</v>
      </c>
    </row>
    <row r="3" spans="2:9" ht="11.25">
      <c r="B3" s="53" t="s">
        <v>5</v>
      </c>
      <c r="C3" s="53"/>
      <c r="D3" s="53"/>
      <c r="E3" s="53"/>
      <c r="F3" s="53"/>
      <c r="G3" s="53"/>
      <c r="H3" s="53"/>
      <c r="I3" s="53"/>
    </row>
    <row r="6" spans="1:17" s="23" customFormat="1" ht="12.75">
      <c r="A6" s="22" t="s">
        <v>6</v>
      </c>
      <c r="B6" s="24" t="s">
        <v>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5" t="s">
        <v>15</v>
      </c>
    </row>
    <row r="7" ht="11.25">
      <c r="B7" s="7"/>
    </row>
    <row r="8" spans="2:17" ht="18.75" customHeight="1">
      <c r="B8" s="56">
        <v>1</v>
      </c>
      <c r="C8" s="56"/>
      <c r="D8" s="57" t="str">
        <f>Various_Examples!C9</f>
        <v>Various Examples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49">
        <v>3</v>
      </c>
    </row>
    <row r="9" spans="6:17" s="26" customFormat="1" ht="11.25" outlineLevel="1">
      <c r="F9" s="54" t="s">
        <v>14</v>
      </c>
      <c r="G9" s="54"/>
      <c r="H9" s="55" t="str">
        <f>'Min_Payment_Calc_-_PMT'!B1</f>
        <v>Minimum Payment Calculation - PMT</v>
      </c>
      <c r="I9" s="55"/>
      <c r="J9" s="55"/>
      <c r="K9" s="55"/>
      <c r="L9" s="55"/>
      <c r="M9" s="55"/>
      <c r="N9" s="55"/>
      <c r="O9" s="55"/>
      <c r="P9" s="55"/>
      <c r="Q9" s="27">
        <v>4</v>
      </c>
    </row>
    <row r="10" spans="6:17" s="26" customFormat="1" ht="11.25" outlineLevel="1">
      <c r="F10" s="54" t="s">
        <v>43</v>
      </c>
      <c r="G10" s="54"/>
      <c r="H10" s="55" t="str">
        <f>Remaining_Loan_Balance!B1</f>
        <v>Remaining Loan Balance - CUMPRINC</v>
      </c>
      <c r="I10" s="55"/>
      <c r="J10" s="55"/>
      <c r="K10" s="55"/>
      <c r="L10" s="55"/>
      <c r="M10" s="55"/>
      <c r="N10" s="55"/>
      <c r="O10" s="55"/>
      <c r="P10" s="55"/>
      <c r="Q10" s="27">
        <v>5</v>
      </c>
    </row>
    <row r="11" spans="6:17" s="26" customFormat="1" ht="11.25" outlineLevel="1">
      <c r="F11" s="54" t="s">
        <v>70</v>
      </c>
      <c r="G11" s="54"/>
      <c r="H11" s="55" t="str">
        <f>Number_of_Periods!B1</f>
        <v>Number of Periods to Pay Off a Loan - NPER</v>
      </c>
      <c r="I11" s="55"/>
      <c r="J11" s="55"/>
      <c r="K11" s="55"/>
      <c r="L11" s="55"/>
      <c r="M11" s="55"/>
      <c r="N11" s="55"/>
      <c r="O11" s="55"/>
      <c r="P11" s="55"/>
      <c r="Q11" s="27">
        <v>6</v>
      </c>
    </row>
    <row r="13" spans="2:17" ht="12">
      <c r="B13" s="28" t="s">
        <v>16</v>
      </c>
      <c r="Q13" s="29">
        <v>6</v>
      </c>
    </row>
  </sheetData>
  <sheetProtection/>
  <mergeCells count="9">
    <mergeCell ref="B3:I3"/>
    <mergeCell ref="F10:G10"/>
    <mergeCell ref="H10:P10"/>
    <mergeCell ref="F11:G11"/>
    <mergeCell ref="H11:P11"/>
    <mergeCell ref="B8:C8"/>
    <mergeCell ref="D8:P8"/>
    <mergeCell ref="F9:G9"/>
    <mergeCell ref="H9:P9"/>
  </mergeCells>
  <hyperlinks>
    <hyperlink ref="B8" location="'Various_Examples'!A1" tooltip="Go to Various Examples" display="'Various_Examples'!A1"/>
    <hyperlink ref="D8" location="'Various_Examples'!A1" tooltip="Go to Various Examples" display="'Various_Examples'!A1"/>
    <hyperlink ref="F9" location="'Min_Payment_Calc_-_PMT'!A1" tooltip="Go to Minimum Payment Calculation - PMT" display="'Min_Payment_Calc_-_PMT'!A1"/>
    <hyperlink ref="H9" location="'Min_Payment_Calc_-_PMT'!A1" tooltip="Go to Minimum Payment Calculation - PMT" display="'Min_Payment_Calc_-_PMT'!A1"/>
    <hyperlink ref="F10" location="'Remaining_Loan_Balance'!A1" tooltip="Go to Remaining Loan Balance - CUMPRINC" display="'Remaining_Loan_Balance'!A1"/>
    <hyperlink ref="H10" location="'Remaining_Loan_Balance'!A1" tooltip="Go to Remaining Loan Balance - CUMPRINC" display="'Remaining_Loan_Balance'!A1"/>
    <hyperlink ref="F11" location="'Number_of_Periods'!A1" tooltip="Go to Number of Periods to Pay Off a Loan - NPER" display="'Number_of_Periods'!A1"/>
    <hyperlink ref="H11" location="'Number_of_Periods'!A1" tooltip="Go to Number of Periods to Pay Off a Loan - NPER" display="'Number_of_Periods'!A1"/>
    <hyperlink ref="Q8" location="'Various_Examples'!A1" tooltip="Go to Various Examples" display="'Various_Examples'!A1"/>
    <hyperlink ref="Q9" location="'Min_Payment_Calc_-_PMT'!A1" tooltip="Go to Minimum Payment Calculation - PMT" display="'Min_Payment_Calc_-_PMT'!A1"/>
    <hyperlink ref="Q10" location="'Remaining_Loan_Balance'!A1" tooltip="Go to Remaining Loan Balance - CUMPRINC" display="'Remaining_Loan_Balance'!A1"/>
    <hyperlink ref="Q11" location="'Number_of_Periods'!A1" tooltip="Go to Number of Periods to Pay Off a Loan - NPER" display="'Number_of_Periods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portrait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spans="1:2" ht="11.25">
      <c r="A1" s="6" t="s">
        <v>12</v>
      </c>
      <c r="B1" s="7"/>
    </row>
    <row r="9" ht="18">
      <c r="C9" s="2" t="s">
        <v>41</v>
      </c>
    </row>
    <row r="10" ht="16.5">
      <c r="C10" s="19" t="s">
        <v>13</v>
      </c>
    </row>
    <row r="11" ht="15.75">
      <c r="C11" s="5" t="str">
        <f>Model_Name</f>
        <v>Debt Payment Examples</v>
      </c>
    </row>
    <row r="12" spans="3:6" ht="11.25">
      <c r="C12" s="53" t="s">
        <v>3</v>
      </c>
      <c r="D12" s="53"/>
      <c r="E12" s="53"/>
      <c r="F12" s="53"/>
    </row>
    <row r="13" spans="3:4" ht="12.75">
      <c r="C13" s="9" t="s">
        <v>9</v>
      </c>
      <c r="D13" s="10" t="s">
        <v>10</v>
      </c>
    </row>
    <row r="17" ht="11.25">
      <c r="C17" s="3" t="s">
        <v>11</v>
      </c>
    </row>
    <row r="18" ht="11.25">
      <c r="C18" s="4" t="s">
        <v>42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Min_Payment_Calc_-_PMT'!A1" tooltip="Go to Next Sheet" display="'Min_Payment_Calc_-_PMT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portrait" paperSize="9" scale="81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PageLayoutView="0" workbookViewId="0" topLeftCell="A1">
      <pane xSplit="1" ySplit="4" topLeftCell="B5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16384" width="10.83203125" style="11" customWidth="1"/>
  </cols>
  <sheetData>
    <row r="1" spans="1:2" ht="18">
      <c r="A1" s="41" t="s">
        <v>26</v>
      </c>
      <c r="B1" s="13" t="s">
        <v>57</v>
      </c>
    </row>
    <row r="2" ht="15.75">
      <c r="B2" s="12" t="str">
        <f>Model_Name</f>
        <v>Debt Payment Examples</v>
      </c>
    </row>
    <row r="3" spans="2:6" ht="11.25">
      <c r="B3" s="61" t="s">
        <v>3</v>
      </c>
      <c r="C3" s="61"/>
      <c r="D3" s="61"/>
      <c r="E3" s="61"/>
      <c r="F3" s="61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0" t="str">
        <f>B1</f>
        <v>Minimum Payment Calculation - PMT</v>
      </c>
    </row>
    <row r="9" ht="12">
      <c r="C9" s="31" t="s">
        <v>24</v>
      </c>
    </row>
    <row r="11" ht="11.25">
      <c r="D11" s="11" t="s">
        <v>28</v>
      </c>
    </row>
    <row r="12" ht="11.25">
      <c r="D12" s="11" t="s">
        <v>29</v>
      </c>
    </row>
    <row r="13" ht="12" thickBot="1"/>
    <row r="14" spans="5:7" ht="12.75" thickBot="1" thickTop="1">
      <c r="E14" s="58" t="s">
        <v>23</v>
      </c>
      <c r="F14" s="59"/>
      <c r="G14" s="60"/>
    </row>
    <row r="15" ht="12" thickTop="1"/>
    <row r="17" spans="3:4" ht="12">
      <c r="C17" s="31"/>
      <c r="D17" s="31" t="s">
        <v>25</v>
      </c>
    </row>
    <row r="19" ht="11.25">
      <c r="D19" s="11" t="s">
        <v>27</v>
      </c>
    </row>
    <row r="20" ht="12" thickBot="1"/>
    <row r="21" spans="5:9" ht="12" thickBot="1">
      <c r="E21" s="33" t="s">
        <v>32</v>
      </c>
      <c r="I21" s="34">
        <v>300000</v>
      </c>
    </row>
    <row r="22" spans="5:9" ht="12" thickBot="1">
      <c r="E22" s="33" t="s">
        <v>30</v>
      </c>
      <c r="I22" s="35">
        <v>25</v>
      </c>
    </row>
    <row r="23" spans="5:9" ht="12" thickBot="1">
      <c r="E23" s="33" t="s">
        <v>33</v>
      </c>
      <c r="I23" s="36">
        <f>I22*Months_in_Year</f>
        <v>300</v>
      </c>
    </row>
    <row r="24" spans="5:9" ht="12" thickBot="1">
      <c r="E24" s="33" t="s">
        <v>31</v>
      </c>
      <c r="I24" s="37">
        <v>0.12</v>
      </c>
    </row>
    <row r="25" spans="5:9" ht="11.25">
      <c r="E25" s="33" t="s">
        <v>34</v>
      </c>
      <c r="I25" s="38">
        <f>I24/Months_in_Year</f>
        <v>0.01</v>
      </c>
    </row>
    <row r="27" spans="5:9" ht="11.25">
      <c r="E27" s="44" t="s">
        <v>35</v>
      </c>
      <c r="F27" s="32"/>
      <c r="G27" s="32"/>
      <c r="H27" s="32"/>
      <c r="I27" s="45">
        <f>(I21*I25)/(1-((1+I25)^-I23))</f>
        <v>3159.6724265928833</v>
      </c>
    </row>
    <row r="29" spans="5:9" ht="11.25">
      <c r="E29" s="33" t="s">
        <v>36</v>
      </c>
      <c r="I29" s="39">
        <f>-PMT(I25,I23,I21)</f>
        <v>3159.6724265928838</v>
      </c>
    </row>
    <row r="30" ht="11.25">
      <c r="I30" s="40"/>
    </row>
    <row r="32" ht="12">
      <c r="C32" s="31" t="s">
        <v>37</v>
      </c>
    </row>
    <row r="34" ht="11.25">
      <c r="D34" s="11" t="s">
        <v>38</v>
      </c>
    </row>
    <row r="35" ht="11.25">
      <c r="D35" s="11" t="s">
        <v>39</v>
      </c>
    </row>
    <row r="36" ht="12" thickBot="1"/>
    <row r="37" spans="5:8" ht="12.75" thickBot="1" thickTop="1">
      <c r="E37" s="58" t="s">
        <v>40</v>
      </c>
      <c r="F37" s="59"/>
      <c r="G37" s="59"/>
      <c r="H37" s="60"/>
    </row>
    <row r="38" ht="12" thickTop="1"/>
    <row r="40" spans="3:4" ht="12">
      <c r="C40" s="31"/>
      <c r="D40" s="31" t="s">
        <v>25</v>
      </c>
    </row>
    <row r="42" ht="11.25">
      <c r="D42" s="11" t="s">
        <v>27</v>
      </c>
    </row>
    <row r="43" ht="12" thickBot="1"/>
    <row r="44" spans="5:9" ht="12" thickBot="1">
      <c r="E44" s="33" t="s">
        <v>32</v>
      </c>
      <c r="I44" s="34">
        <v>300000</v>
      </c>
    </row>
    <row r="45" spans="5:9" ht="12" thickBot="1">
      <c r="E45" s="33" t="s">
        <v>30</v>
      </c>
      <c r="I45" s="35">
        <v>25</v>
      </c>
    </row>
    <row r="46" spans="5:9" ht="12" thickBot="1">
      <c r="E46" s="33" t="s">
        <v>33</v>
      </c>
      <c r="I46" s="36">
        <f>I45*Months_in_Year</f>
        <v>300</v>
      </c>
    </row>
    <row r="47" spans="5:9" ht="12" thickBot="1">
      <c r="E47" s="33" t="s">
        <v>31</v>
      </c>
      <c r="I47" s="37">
        <v>0.12</v>
      </c>
    </row>
    <row r="48" spans="5:9" ht="11.25">
      <c r="E48" s="33" t="s">
        <v>34</v>
      </c>
      <c r="I48" s="38">
        <f>I47/Months_in_Year</f>
        <v>0.01</v>
      </c>
    </row>
    <row r="50" spans="5:9" ht="11.25">
      <c r="E50" s="46" t="s">
        <v>35</v>
      </c>
      <c r="F50" s="47"/>
      <c r="G50" s="47"/>
      <c r="H50" s="47"/>
      <c r="I50" s="48">
        <f>(I44*I48)/((1-((1+I48)^-I46))*(1+I48))</f>
        <v>3128.3885411810725</v>
      </c>
    </row>
    <row r="52" spans="5:9" ht="11.25">
      <c r="E52" s="33" t="s">
        <v>36</v>
      </c>
      <c r="I52" s="39">
        <f>-PMT(I48,I46,I44,,1)</f>
        <v>3128.388541181073</v>
      </c>
    </row>
  </sheetData>
  <sheetProtection/>
  <mergeCells count="3">
    <mergeCell ref="E14:G14"/>
    <mergeCell ref="E37:H37"/>
    <mergeCell ref="B3:F3"/>
  </mergeCells>
  <dataValidations count="3">
    <dataValidation type="decimal" operator="greaterThan" allowBlank="1" showInputMessage="1" showErrorMessage="1" sqref="I21">
      <formula1>0</formula1>
    </dataValidation>
    <dataValidation type="whole" operator="notEqual" allowBlank="1" showInputMessage="1" showErrorMessage="1" sqref="I45">
      <formula1>0</formula1>
    </dataValidation>
    <dataValidation type="decimal" operator="greaterThanOrEqual" allowBlank="1" showInputMessage="1" showErrorMessage="1" sqref="I47">
      <formula1>0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Various_Examples'!A1" tooltip="Go to Previous Sheet" display="'Various_Examples'!A1"/>
    <hyperlink ref="C4" location="'Remaining_Loan_Balance'!A1" tooltip="Go to Next Sheet" display="'Remaining_Loan_Balance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portrait" paperSize="9" scale="72" r:id="rId1"/>
  <headerFooter alignWithMargins="0">
    <oddFooter>&amp;L&amp;"Arial,Bold"&amp;7&amp;F
&amp;A
Printed: &amp;T on &amp;D&amp;C&amp;"Arial,Bold"&amp;10Page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zoomScalePageLayoutView="0" workbookViewId="0" topLeftCell="A1">
      <pane xSplit="1" ySplit="4" topLeftCell="B5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8" width="10.83203125" style="11" customWidth="1"/>
    <col min="9" max="9" width="16.33203125" style="11" bestFit="1" customWidth="1"/>
    <col min="10" max="10" width="10" style="11" customWidth="1"/>
    <col min="11" max="16384" width="10.83203125" style="11" customWidth="1"/>
  </cols>
  <sheetData>
    <row r="1" spans="1:2" ht="18">
      <c r="A1" s="20" t="s">
        <v>26</v>
      </c>
      <c r="B1" s="13" t="s">
        <v>58</v>
      </c>
    </row>
    <row r="2" ht="15.75">
      <c r="B2" s="12" t="str">
        <f>Model_Name</f>
        <v>Debt Payment Examples</v>
      </c>
    </row>
    <row r="3" spans="2:6" ht="11.25">
      <c r="B3" s="61" t="s">
        <v>3</v>
      </c>
      <c r="C3" s="61"/>
      <c r="D3" s="61"/>
      <c r="E3" s="61"/>
      <c r="F3" s="61"/>
    </row>
    <row r="4" spans="1:6" ht="12.75">
      <c r="A4" s="15" t="s">
        <v>6</v>
      </c>
      <c r="B4" s="16" t="s">
        <v>9</v>
      </c>
      <c r="C4" s="17" t="s">
        <v>10</v>
      </c>
      <c r="F4" s="18"/>
    </row>
    <row r="5" ht="11.25">
      <c r="B5" s="14"/>
    </row>
    <row r="7" ht="12.75">
      <c r="B7" s="30" t="str">
        <f>B1</f>
        <v>Remaining Loan Balance - CUMPRINC</v>
      </c>
    </row>
    <row r="9" ht="12">
      <c r="C9" s="31" t="s">
        <v>24</v>
      </c>
    </row>
    <row r="11" ht="11.25">
      <c r="D11" s="11" t="s">
        <v>28</v>
      </c>
    </row>
    <row r="12" ht="11.25">
      <c r="D12" s="11" t="s">
        <v>44</v>
      </c>
    </row>
    <row r="13" ht="12" thickBot="1"/>
    <row r="14" spans="5:8" ht="12.75" thickBot="1" thickTop="1">
      <c r="E14" s="58" t="s">
        <v>45</v>
      </c>
      <c r="F14" s="59"/>
      <c r="G14" s="59"/>
      <c r="H14" s="60"/>
    </row>
    <row r="15" ht="12" thickTop="1"/>
    <row r="17" ht="12">
      <c r="D17" s="31" t="s">
        <v>25</v>
      </c>
    </row>
    <row r="19" ht="11.25">
      <c r="D19" s="11" t="s">
        <v>46</v>
      </c>
    </row>
    <row r="20" ht="12" thickBot="1"/>
    <row r="21" spans="5:9" ht="12" thickBot="1">
      <c r="E21" s="33" t="s">
        <v>32</v>
      </c>
      <c r="I21" s="34">
        <v>300000</v>
      </c>
    </row>
    <row r="22" spans="5:9" ht="12" thickBot="1">
      <c r="E22" s="33" t="s">
        <v>30</v>
      </c>
      <c r="I22" s="35">
        <v>25</v>
      </c>
    </row>
    <row r="23" spans="5:9" ht="12" thickBot="1">
      <c r="E23" s="33" t="s">
        <v>33</v>
      </c>
      <c r="I23" s="36">
        <f>I22*Months_in_Year</f>
        <v>300</v>
      </c>
    </row>
    <row r="24" spans="5:9" ht="12" thickBot="1">
      <c r="E24" s="33" t="s">
        <v>47</v>
      </c>
      <c r="I24" s="35">
        <v>36</v>
      </c>
    </row>
    <row r="25" spans="5:9" ht="12" thickBot="1">
      <c r="E25" s="33" t="s">
        <v>31</v>
      </c>
      <c r="I25" s="37">
        <v>0.12</v>
      </c>
    </row>
    <row r="26" spans="5:9" ht="11.25">
      <c r="E26" s="33" t="s">
        <v>34</v>
      </c>
      <c r="I26" s="38">
        <f>I25/Months_in_Year</f>
        <v>0.01</v>
      </c>
    </row>
    <row r="27" spans="5:10" ht="11.25">
      <c r="E27" s="33" t="s">
        <v>50</v>
      </c>
      <c r="I27" s="43">
        <f>(I21*I26)/(1-(1+I26)^-I23)</f>
        <v>3159.6724265928833</v>
      </c>
      <c r="J27" s="42" t="str">
        <f>"using "&amp;'Min_Payment_Calc_-_PMT'!E14</f>
        <v>using P = Ai / (1 - (1 + i)^-N)</v>
      </c>
    </row>
    <row r="29" spans="5:10" ht="11.25">
      <c r="E29" s="46" t="s">
        <v>48</v>
      </c>
      <c r="F29" s="47"/>
      <c r="G29" s="47"/>
      <c r="H29" s="47"/>
      <c r="I29" s="48">
        <f>I21*((1+I26)^I24)-((I27/I26)*(((1+I26)^I24)-1))</f>
        <v>293121.8103023467</v>
      </c>
      <c r="J29" s="52"/>
    </row>
    <row r="31" spans="5:9" ht="11.25">
      <c r="E31" s="33" t="s">
        <v>49</v>
      </c>
      <c r="I31" s="39">
        <f>I21+CUMPRINC(I26,I23,I21,one,I24,0)</f>
        <v>293121.8103023467</v>
      </c>
    </row>
    <row r="33" ht="11.25">
      <c r="E33" s="11" t="s">
        <v>51</v>
      </c>
    </row>
    <row r="34" ht="11.25">
      <c r="E34" s="11" t="s">
        <v>52</v>
      </c>
    </row>
    <row r="35" ht="11.25">
      <c r="E35" s="11" t="s">
        <v>53</v>
      </c>
    </row>
    <row r="37" spans="5:9" ht="11.25">
      <c r="E37" s="33" t="s">
        <v>54</v>
      </c>
      <c r="I37" s="39">
        <f>I24*I27-(I21-I31)</f>
        <v>106870.01765969051</v>
      </c>
    </row>
    <row r="40" ht="12">
      <c r="C40" s="31" t="s">
        <v>37</v>
      </c>
    </row>
    <row r="42" ht="11.25">
      <c r="D42" s="11" t="s">
        <v>55</v>
      </c>
    </row>
    <row r="43" ht="11.25">
      <c r="D43" s="11" t="s">
        <v>56</v>
      </c>
    </row>
    <row r="44" ht="12" thickBot="1"/>
    <row r="45" spans="5:9" ht="12.75" thickBot="1" thickTop="1">
      <c r="E45" s="58" t="s">
        <v>71</v>
      </c>
      <c r="F45" s="59"/>
      <c r="G45" s="59"/>
      <c r="H45" s="59"/>
      <c r="I45" s="60"/>
    </row>
    <row r="46" ht="12" thickTop="1"/>
    <row r="48" ht="12">
      <c r="D48" s="31" t="s">
        <v>25</v>
      </c>
    </row>
    <row r="50" ht="11.25">
      <c r="D50" s="11" t="s">
        <v>46</v>
      </c>
    </row>
    <row r="51" ht="12" thickBot="1"/>
    <row r="52" spans="5:9" ht="12" thickBot="1">
      <c r="E52" s="33" t="s">
        <v>32</v>
      </c>
      <c r="I52" s="34">
        <v>300000</v>
      </c>
    </row>
    <row r="53" spans="5:9" ht="12" thickBot="1">
      <c r="E53" s="33" t="s">
        <v>30</v>
      </c>
      <c r="I53" s="35">
        <v>25</v>
      </c>
    </row>
    <row r="54" spans="5:9" ht="12" thickBot="1">
      <c r="E54" s="33" t="s">
        <v>33</v>
      </c>
      <c r="I54" s="36">
        <f>I53*Months_in_Year</f>
        <v>300</v>
      </c>
    </row>
    <row r="55" spans="5:9" ht="12" thickBot="1">
      <c r="E55" s="33" t="s">
        <v>47</v>
      </c>
      <c r="I55" s="35">
        <v>36</v>
      </c>
    </row>
    <row r="56" spans="5:9" ht="12" thickBot="1">
      <c r="E56" s="33" t="s">
        <v>31</v>
      </c>
      <c r="I56" s="37">
        <v>0.12</v>
      </c>
    </row>
    <row r="57" spans="5:9" ht="11.25">
      <c r="E57" s="33" t="s">
        <v>34</v>
      </c>
      <c r="I57" s="38">
        <f>I56/Months_in_Year</f>
        <v>0.01</v>
      </c>
    </row>
    <row r="58" spans="5:10" ht="11.25">
      <c r="E58" s="33" t="s">
        <v>50</v>
      </c>
      <c r="I58" s="43">
        <f>(I52*I57)/((1-(1+I57)^-I54)*(1+I57))</f>
        <v>3128.3885411810725</v>
      </c>
      <c r="J58" s="42" t="str">
        <f>"using "&amp;'Min_Payment_Calc_-_PMT'!E37</f>
        <v>using P = Ai / ((1 - (1 + i)^-N) * (1 + i))</v>
      </c>
    </row>
    <row r="60" spans="5:10" ht="11.25">
      <c r="E60" s="44" t="s">
        <v>48</v>
      </c>
      <c r="F60" s="32"/>
      <c r="G60" s="32"/>
      <c r="H60" s="32"/>
      <c r="I60" s="45">
        <f>(I52-I58)*((1+I57)^I55)-((I58/I57)*(((1+I57)^I55)-(1+I57)))</f>
        <v>293121.8103023468</v>
      </c>
      <c r="J60" s="42" t="s">
        <v>72</v>
      </c>
    </row>
    <row r="62" spans="5:10" ht="11.25">
      <c r="E62" s="33" t="s">
        <v>49</v>
      </c>
      <c r="I62" s="39">
        <f>(I52+CUMPRINC(I57,I54,I52,one,I55,1))*(1+I57)</f>
        <v>293121.81030234677</v>
      </c>
      <c r="J62" s="42" t="s">
        <v>73</v>
      </c>
    </row>
    <row r="64" ht="11.25">
      <c r="E64" s="11" t="s">
        <v>51</v>
      </c>
    </row>
    <row r="65" ht="11.25">
      <c r="E65" s="11" t="s">
        <v>52</v>
      </c>
    </row>
    <row r="66" ht="11.25">
      <c r="E66" s="11" t="s">
        <v>74</v>
      </c>
    </row>
    <row r="68" spans="5:9" ht="11.25">
      <c r="E68" s="33" t="s">
        <v>54</v>
      </c>
      <c r="I68" s="39">
        <f>I55*I58-(I52-I62)</f>
        <v>105743.79778486538</v>
      </c>
    </row>
  </sheetData>
  <sheetProtection/>
  <mergeCells count="3">
    <mergeCell ref="E14:H14"/>
    <mergeCell ref="E45:I45"/>
    <mergeCell ref="B3:F3"/>
  </mergeCells>
  <dataValidations count="2">
    <dataValidation type="decimal" operator="greaterThan" allowBlank="1" showInputMessage="1" showErrorMessage="1" sqref="I21 I52">
      <formula1>0</formula1>
    </dataValidation>
    <dataValidation type="whole" allowBlank="1" showInputMessage="1" showErrorMessage="1" sqref="I24 I55">
      <formula1>1</formula1>
      <formula2>I23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'Min_Payment_Calc_-_PMT'!A1" tooltip="Go to Previous Sheet" display="'Min_Payment_Calc_-_PMT'!A1"/>
    <hyperlink ref="C4" location="'Number_of_Periods'!A1" tooltip="Go to Next Sheet" display="'Number_of_Periods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portrait" paperSize="9" scale="70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PageLayoutView="0" workbookViewId="0" topLeftCell="A1">
      <pane xSplit="1" ySplit="4" topLeftCell="B5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10.83203125" defaultRowHeight="11.25"/>
  <cols>
    <col min="1" max="5" width="3.83203125" style="11" customWidth="1"/>
    <col min="6" max="16384" width="10.83203125" style="11" customWidth="1"/>
  </cols>
  <sheetData>
    <row r="1" spans="1:2" ht="18">
      <c r="A1" s="20" t="s">
        <v>26</v>
      </c>
      <c r="B1" s="13" t="s">
        <v>59</v>
      </c>
    </row>
    <row r="2" ht="15.75">
      <c r="B2" s="12" t="str">
        <f>Model_Name</f>
        <v>Debt Payment Examples</v>
      </c>
    </row>
    <row r="3" spans="2:6" ht="11.25">
      <c r="B3" s="61" t="s">
        <v>3</v>
      </c>
      <c r="C3" s="61"/>
      <c r="D3" s="61"/>
      <c r="E3" s="61"/>
      <c r="F3" s="61"/>
    </row>
    <row r="4" spans="1:6" ht="12.75">
      <c r="A4" s="15" t="s">
        <v>6</v>
      </c>
      <c r="B4" s="16" t="s">
        <v>9</v>
      </c>
      <c r="F4" s="18"/>
    </row>
    <row r="5" ht="11.25">
      <c r="B5" s="14"/>
    </row>
    <row r="7" ht="12.75">
      <c r="B7" s="30" t="str">
        <f>B1</f>
        <v>Number of Periods to Pay Off a Loan - NPER</v>
      </c>
    </row>
    <row r="9" ht="12">
      <c r="C9" s="31" t="s">
        <v>24</v>
      </c>
    </row>
    <row r="11" ht="11.25">
      <c r="D11" s="11" t="s">
        <v>60</v>
      </c>
    </row>
    <row r="12" ht="11.25">
      <c r="D12" s="11" t="s">
        <v>68</v>
      </c>
    </row>
    <row r="13" ht="12" thickBot="1"/>
    <row r="14" spans="5:9" ht="12.75" thickBot="1" thickTop="1">
      <c r="E14" s="58" t="s">
        <v>61</v>
      </c>
      <c r="F14" s="59"/>
      <c r="G14" s="59"/>
      <c r="H14" s="60"/>
      <c r="I14" s="42" t="s">
        <v>62</v>
      </c>
    </row>
    <row r="15" ht="12" thickTop="1"/>
    <row r="17" spans="3:4" ht="12">
      <c r="C17" s="31"/>
      <c r="D17" s="31" t="s">
        <v>25</v>
      </c>
    </row>
    <row r="19" ht="11.25">
      <c r="D19" s="11" t="s">
        <v>27</v>
      </c>
    </row>
    <row r="20" ht="12" thickBot="1"/>
    <row r="21" spans="5:9" ht="12" thickBot="1">
      <c r="E21" s="33" t="s">
        <v>32</v>
      </c>
      <c r="I21" s="34">
        <v>300000</v>
      </c>
    </row>
    <row r="22" spans="5:9" ht="12" thickBot="1">
      <c r="E22" s="33" t="s">
        <v>31</v>
      </c>
      <c r="I22" s="37">
        <v>0.12</v>
      </c>
    </row>
    <row r="23" spans="5:9" ht="12" thickBot="1">
      <c r="E23" s="33" t="s">
        <v>34</v>
      </c>
      <c r="I23" s="38">
        <f>I22/Months_in_Year</f>
        <v>0.01</v>
      </c>
    </row>
    <row r="24" spans="5:9" ht="12" thickBot="1">
      <c r="E24" s="33" t="s">
        <v>50</v>
      </c>
      <c r="I24" s="34">
        <v>5000</v>
      </c>
    </row>
    <row r="25" spans="5:9" ht="11.25">
      <c r="E25" s="33"/>
      <c r="I25" s="38"/>
    </row>
    <row r="26" spans="5:10" ht="11.25">
      <c r="E26" s="44" t="s">
        <v>65</v>
      </c>
      <c r="F26" s="32"/>
      <c r="G26" s="32"/>
      <c r="H26" s="32"/>
      <c r="I26" s="50">
        <f>-LOG(1-(I21*I23/I24))/LOG(1+I23)</f>
        <v>92.08645877161126</v>
      </c>
      <c r="J26" s="42" t="s">
        <v>64</v>
      </c>
    </row>
    <row r="28" spans="5:9" ht="11.25">
      <c r="E28" s="33" t="s">
        <v>63</v>
      </c>
      <c r="I28" s="51">
        <f>NPER(I23,-I24,I21)</f>
        <v>92.08645877161128</v>
      </c>
    </row>
    <row r="31" ht="12">
      <c r="C31" s="31" t="s">
        <v>37</v>
      </c>
    </row>
    <row r="33" ht="11.25">
      <c r="D33" s="11" t="s">
        <v>66</v>
      </c>
    </row>
    <row r="34" ht="11.25">
      <c r="D34" s="11" t="s">
        <v>67</v>
      </c>
    </row>
    <row r="35" ht="12" thickBot="1"/>
    <row r="36" spans="5:9" ht="12.75" thickBot="1" thickTop="1">
      <c r="E36" s="58" t="s">
        <v>69</v>
      </c>
      <c r="F36" s="59"/>
      <c r="G36" s="59"/>
      <c r="H36" s="60"/>
      <c r="I36" s="42" t="s">
        <v>62</v>
      </c>
    </row>
    <row r="37" ht="12" thickTop="1"/>
    <row r="39" spans="3:4" ht="12">
      <c r="C39" s="31"/>
      <c r="D39" s="31" t="s">
        <v>25</v>
      </c>
    </row>
    <row r="41" ht="11.25">
      <c r="D41" s="11" t="s">
        <v>27</v>
      </c>
    </row>
    <row r="42" ht="12" thickBot="1"/>
    <row r="43" spans="5:9" ht="12" thickBot="1">
      <c r="E43" s="33" t="s">
        <v>32</v>
      </c>
      <c r="I43" s="34">
        <v>300000</v>
      </c>
    </row>
    <row r="44" spans="5:9" ht="12" thickBot="1">
      <c r="E44" s="33" t="s">
        <v>31</v>
      </c>
      <c r="I44" s="37">
        <v>0.12</v>
      </c>
    </row>
    <row r="45" spans="5:9" ht="12" thickBot="1">
      <c r="E45" s="33" t="s">
        <v>34</v>
      </c>
      <c r="I45" s="38">
        <f>I44/Months_in_Year</f>
        <v>0.01</v>
      </c>
    </row>
    <row r="46" spans="5:9" ht="12" thickBot="1">
      <c r="E46" s="33" t="s">
        <v>50</v>
      </c>
      <c r="I46" s="34">
        <v>5000</v>
      </c>
    </row>
    <row r="47" spans="5:9" ht="11.25">
      <c r="E47" s="33"/>
      <c r="I47" s="38"/>
    </row>
    <row r="48" spans="5:10" ht="11.25">
      <c r="E48" s="44" t="s">
        <v>65</v>
      </c>
      <c r="F48" s="32"/>
      <c r="G48" s="32"/>
      <c r="H48" s="32"/>
      <c r="I48" s="50">
        <f>1-LOG(1-((I43-I46)*I45/I46))/LOG(1+I45)</f>
        <v>90.60487168121722</v>
      </c>
      <c r="J48" s="42" t="s">
        <v>64</v>
      </c>
    </row>
    <row r="50" spans="5:9" ht="11.25">
      <c r="E50" s="33" t="s">
        <v>63</v>
      </c>
      <c r="I50" s="51">
        <f>NPER(I45,-I46,I43,,1)</f>
        <v>90.60487168121722</v>
      </c>
    </row>
  </sheetData>
  <sheetProtection/>
  <mergeCells count="3">
    <mergeCell ref="E14:H14"/>
    <mergeCell ref="E36:H36"/>
    <mergeCell ref="B3:F3"/>
  </mergeCells>
  <dataValidations count="1">
    <dataValidation type="decimal" operator="greaterThan" allowBlank="1" showInputMessage="1" showErrorMessage="1" sqref="I21 I24 I43 I46">
      <formula1>0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Remaining_Loan_Balance'!A1" tooltip="Go to Previous Sheet" display="'Remaining_Loan_Balance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portrait" paperSize="9" scale="72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2010-12-29T04:22:03Z</cp:lastPrinted>
  <dcterms:created xsi:type="dcterms:W3CDTF">2010-12-27T01:44:57Z</dcterms:created>
  <dcterms:modified xsi:type="dcterms:W3CDTF">2011-08-04T22:32:58Z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