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5260" windowHeight="6285" tabRatio="759" activeTab="0"/>
  </bookViews>
  <sheets>
    <sheet name="GC" sheetId="1" r:id="rId1"/>
    <sheet name="Contents" sheetId="2" r:id="rId2"/>
    <sheet name="Examples_SC" sheetId="3" r:id="rId3"/>
    <sheet name="Rolling_Budgets_BA" sheetId="4" r:id="rId4"/>
    <sheet name="Rolling_Budgets_BO" sheetId="5" r:id="rId5"/>
    <sheet name="Forecast_Data_BA" sheetId="6" r:id="rId6"/>
    <sheet name="Actual_Data_BA" sheetId="7" r:id="rId7"/>
    <sheet name="Bias_and_Estimates_BO" sheetId="8" r:id="rId8"/>
  </sheets>
  <externalReferences>
    <externalReference r:id="rId11"/>
  </externalReferences>
  <definedNames>
    <definedName name="BC_Sales_Summary">'Actual_Data_BA'!$K$28</definedName>
    <definedName name="HL_Home">'Contents'!$B$1</definedName>
    <definedName name="Model_Name">'GC'!$C$10</definedName>
    <definedName name="_xlnm.Print_Area" localSheetId="6">'Actual_Data_BA'!$B$1:$S$32</definedName>
    <definedName name="_xlnm.Print_Area" localSheetId="7">'Bias_and_Estimates_BO'!$B$1:$T$38</definedName>
    <definedName name="_xlnm.Print_Area" localSheetId="1">'Contents'!$B$1:$Q$15</definedName>
    <definedName name="_xlnm.Print_Area" localSheetId="2">'Examples_SC'!$B$1:$P$30</definedName>
    <definedName name="_xlnm.Print_Area" localSheetId="5">'Forecast_Data_BA'!$B$1:$T$40</definedName>
    <definedName name="_xlnm.Print_Area" localSheetId="0">'GC'!$B$1:$P$30</definedName>
    <definedName name="_xlnm.Print_Area" localSheetId="3">'Rolling_Budgets_BA'!$B$1:$T$32</definedName>
    <definedName name="_xlnm.Print_Area" localSheetId="4">'Rolling_Budgets_BO'!$B$1:$T$23</definedName>
    <definedName name="_xlnm.Print_Titles" localSheetId="6">'Actual_Data_BA'!$1:$5</definedName>
    <definedName name="_xlnm.Print_Titles" localSheetId="7">'Bias_and_Estimates_BO'!$1:$6</definedName>
    <definedName name="_xlnm.Print_Titles" localSheetId="1">'Contents'!$1:$7</definedName>
    <definedName name="_xlnm.Print_Titles" localSheetId="5">'Forecast_Data_BA'!$1:$6</definedName>
    <definedName name="_xlnm.Print_Titles" localSheetId="3">'Rolling_Budgets_BA'!$1:$6</definedName>
    <definedName name="_xlnm.Print_Titles" localSheetId="4">'Rolling_Budgets_BO'!$1:$6</definedName>
  </definedNames>
  <calcPr fullCalcOnLoad="1"/>
</workbook>
</file>

<file path=xl/sharedStrings.xml><?xml version="1.0" encoding="utf-8"?>
<sst xmlns="http://schemas.openxmlformats.org/spreadsheetml/2006/main" count="112" uniqueCount="84">
  <si>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</si>
  <si>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</si>
  <si>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</si>
  <si>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</si>
  <si>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</si>
  <si>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</si>
  <si>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</si>
  <si>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</si>
  <si>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</si>
  <si>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</si>
  <si>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</si>
  <si>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</si>
  <si>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</si>
  <si>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</si>
  <si>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 xml:space="preserve">  Page  </t>
  </si>
  <si>
    <t>Total Pages:</t>
  </si>
  <si>
    <t>Any queries, please e-mail:</t>
  </si>
  <si>
    <t>Website:</t>
  </si>
  <si>
    <t>For past articles visit:</t>
  </si>
  <si>
    <t>www.sumproduct.com</t>
  </si>
  <si>
    <t>BA</t>
  </si>
  <si>
    <t>a.</t>
  </si>
  <si>
    <t>b.</t>
  </si>
  <si>
    <t>c.</t>
  </si>
  <si>
    <t>d.</t>
  </si>
  <si>
    <t>e.</t>
  </si>
  <si>
    <t>liam.bastick@sumproduct.com</t>
  </si>
  <si>
    <t>SumProduct Pty Ltd</t>
  </si>
  <si>
    <t>Forecast Data</t>
  </si>
  <si>
    <t>Scenario Selected:</t>
  </si>
  <si>
    <t>Assumption Description</t>
  </si>
  <si>
    <t>Amts Used</t>
  </si>
  <si>
    <t>Base Year Sales</t>
  </si>
  <si>
    <t>Sales Growth</t>
  </si>
  <si>
    <t>Key Forecast Inputs For Model</t>
  </si>
  <si>
    <t>Year</t>
  </si>
  <si>
    <t>Sales</t>
  </si>
  <si>
    <t>Period</t>
  </si>
  <si>
    <t>Inputs</t>
  </si>
  <si>
    <t>Calculations</t>
  </si>
  <si>
    <t>Data Selected and Corresponding Sales</t>
  </si>
  <si>
    <t>Actual Data</t>
  </si>
  <si>
    <t>Reforecast Data</t>
  </si>
  <si>
    <t>Actual Data Override</t>
  </si>
  <si>
    <t>BO</t>
  </si>
  <si>
    <t>Budget</t>
  </si>
  <si>
    <t>Variance</t>
  </si>
  <si>
    <t>Actual</t>
  </si>
  <si>
    <t>Year No.</t>
  </si>
  <si>
    <t>If blank, then unused</t>
  </si>
  <si>
    <t>Budget / Forecast Data Used</t>
  </si>
  <si>
    <t>Actual Inputs</t>
  </si>
  <si>
    <t>Summary</t>
  </si>
  <si>
    <t>Rolling Budgets - Inputs</t>
  </si>
  <si>
    <t>Rolling Budgets and Other Examples</t>
  </si>
  <si>
    <t>How to model rolling budgets simply.</t>
  </si>
  <si>
    <t>Rolling Budget Start Date</t>
  </si>
  <si>
    <t>Revenue</t>
  </si>
  <si>
    <t>COGS</t>
  </si>
  <si>
    <t>COGS %</t>
  </si>
  <si>
    <t>Opex</t>
  </si>
  <si>
    <t>Amount</t>
  </si>
  <si>
    <t>Growth Rates</t>
  </si>
  <si>
    <t>Rolling Budgets - Outputs</t>
  </si>
  <si>
    <t>Example Outputs</t>
  </si>
  <si>
    <t>Gross Profit</t>
  </si>
  <si>
    <t>EBITDA</t>
  </si>
  <si>
    <t>Bias and Estimates</t>
  </si>
  <si>
    <t xml:space="preserve">There are two aspects of forecasting errors to be concerned about - Bias and Accuracy </t>
  </si>
  <si>
    <t xml:space="preserve">Bias - A forecast is biased if it errs more in one direction than in the other </t>
  </si>
  <si>
    <t>- whether the method tends to under-forecast or over-forecast.</t>
  </si>
  <si>
    <t xml:space="preserve">Accuracy - Forecast accuracy refers to the distance of the forecasts from actual demand, ignoring the direction of that error. </t>
  </si>
  <si>
    <t>Example</t>
  </si>
  <si>
    <r>
      <t>For six periods forecasts and actual demand have been tracked.  The following table gives actual demand D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and forecast demand 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for six periods: </t>
    </r>
  </si>
  <si>
    <t xml:space="preserve">t </t>
  </si>
  <si>
    <t>Total</t>
  </si>
  <si>
    <t xml:space="preserve">Forecast Measure </t>
  </si>
  <si>
    <r>
      <t>D</t>
    </r>
    <r>
      <rPr>
        <b/>
        <vertAlign val="subscript"/>
        <sz val="10"/>
        <color indexed="55"/>
        <rFont val="Arial"/>
        <family val="2"/>
      </rPr>
      <t xml:space="preserve">t </t>
    </r>
  </si>
  <si>
    <r>
      <t>F</t>
    </r>
    <r>
      <rPr>
        <b/>
        <vertAlign val="subscript"/>
        <sz val="10"/>
        <color indexed="55"/>
        <rFont val="Arial"/>
        <family val="2"/>
      </rPr>
      <t xml:space="preserve">t </t>
    </r>
  </si>
  <si>
    <r>
      <t>E</t>
    </r>
    <r>
      <rPr>
        <b/>
        <vertAlign val="subscript"/>
        <sz val="10"/>
        <color indexed="55"/>
        <rFont val="Arial"/>
        <family val="2"/>
      </rPr>
      <t>t</t>
    </r>
  </si>
  <si>
    <r>
      <t>(E</t>
    </r>
    <r>
      <rPr>
        <b/>
        <vertAlign val="subscript"/>
        <sz val="10"/>
        <color indexed="55"/>
        <rFont val="Arial"/>
        <family val="2"/>
      </rPr>
      <t>t</t>
    </r>
    <r>
      <rPr>
        <b/>
        <sz val="10"/>
        <color indexed="55"/>
        <rFont val="Arial"/>
        <family val="2"/>
      </rPr>
      <t>)</t>
    </r>
    <r>
      <rPr>
        <b/>
        <vertAlign val="superscript"/>
        <sz val="10"/>
        <color indexed="55"/>
        <rFont val="Arial"/>
        <family val="2"/>
      </rPr>
      <t>2</t>
    </r>
  </si>
  <si>
    <r>
      <t>|E</t>
    </r>
    <r>
      <rPr>
        <b/>
        <vertAlign val="subscript"/>
        <sz val="10"/>
        <color indexed="55"/>
        <rFont val="Arial"/>
        <family val="2"/>
      </rPr>
      <t>t</t>
    </r>
    <r>
      <rPr>
        <b/>
        <sz val="10"/>
        <color indexed="55"/>
        <rFont val="Arial"/>
        <family val="2"/>
      </rPr>
      <t>|</t>
    </r>
  </si>
  <si>
    <r>
      <t>|E</t>
    </r>
    <r>
      <rPr>
        <b/>
        <vertAlign val="subscript"/>
        <sz val="10"/>
        <color indexed="55"/>
        <rFont val="Arial"/>
        <family val="2"/>
      </rPr>
      <t>t</t>
    </r>
    <r>
      <rPr>
        <b/>
        <sz val="10"/>
        <color indexed="55"/>
        <rFont val="Arial"/>
        <family val="2"/>
      </rPr>
      <t>|/D</t>
    </r>
    <r>
      <rPr>
        <b/>
        <vertAlign val="subscript"/>
        <sz val="10"/>
        <color indexed="55"/>
        <rFont val="Arial"/>
        <family val="2"/>
      </rPr>
      <t xml:space="preserve">t </t>
    </r>
  </si>
  <si>
    <t>Simple examples to show how roling budgets, actual data and variances may be modelled.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</si>
</sst>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0.0%"/>
    <numFmt numFmtId="181" formatCode="_(&quot;$&quot;#,##0.00_);\(&quot;$&quot;#,##0.00\);_(&quot;-&quot;_)"/>
    <numFmt numFmtId="182" formatCode="_(&quot;$&quot;#,##0.000_);\(&quot;$&quot;#,##0.000\);_(&quot;-&quot;_)"/>
    <numFmt numFmtId="183" formatCode="_(#,##0.00_);\(#,##0.00\);_(&quot;-&quot;_)"/>
    <numFmt numFmtId="184" formatCode="_(&quot;$&quot;#,##0_);\(&quot;$&quot;#,##0\);_(&quot;-&quot;_)"/>
    <numFmt numFmtId="185" formatCode="0.000"/>
    <numFmt numFmtId="186" formatCode="0.0000"/>
    <numFmt numFmtId="187" formatCode="0.00000"/>
    <numFmt numFmtId="188" formatCode="_(&quot;$&quot;#,##0.0000_);\(&quot;$&quot;#,##0.0000\);_(&quot;-&quot;_)"/>
    <numFmt numFmtId="189" formatCode=";;;"/>
    <numFmt numFmtId="190" formatCode="#,##0.0,;\(#,##0.0,\);\-"/>
    <numFmt numFmtId="191" formatCode="[$-C09]dddd\,\ d\ mmmm\ yyyy"/>
    <numFmt numFmtId="192" formatCode="[$-C09]dd\-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#,##0,_);\(#,##0,\);_(&quot;-&quot;_)"/>
    <numFmt numFmtId="198" formatCode="0.000%"/>
    <numFmt numFmtId="199" formatCode="0.0000%"/>
    <numFmt numFmtId="200" formatCode="0.00000%"/>
    <numFmt numFmtId="201" formatCode="0.000000%"/>
    <numFmt numFmtId="202" formatCode="0.000000"/>
    <numFmt numFmtId="203" formatCode="d/mm/yyyy\ h:mm\ AM/PM"/>
    <numFmt numFmtId="204" formatCode="_(#,##0.000_);\(#,##0.000\);_(&quot;-&quot;_)"/>
    <numFmt numFmtId="205" formatCode="_(#,##0.0000_);\(#,##0.0000\);_(&quot;-&quot;_)"/>
    <numFmt numFmtId="206" formatCode="_(#,##0.00000_);\(#,##0.00000\);_(&quot;-&quot;_)"/>
    <numFmt numFmtId="207" formatCode="_(#,##0.000000_);\(#,##0.000000\);_(&quot;-&quot;_)"/>
    <numFmt numFmtId="208" formatCode="0.000000000000000"/>
    <numFmt numFmtId="209" formatCode="[$-409]h:mm:ss\ AM/PM"/>
    <numFmt numFmtId="210" formatCode="[$-C09]d\-mmm\-yy;@"/>
    <numFmt numFmtId="211" formatCode="&quot;Cashflow - Scenario &quot;#,##0"/>
    <numFmt numFmtId="212" formatCode="&quot;$&quot;#,##0.000"/>
    <numFmt numFmtId="213" formatCode="_(&quot;$&quot;#,##0.00000_);\(&quot;$&quot;#,##0.00000\);_(&quot;-&quot;_)"/>
    <numFmt numFmtId="214" formatCode="_(&quot;$&quot;#,##0.000000_);\(&quot;$&quot;#,##0.000000\);_(&quot;-&quot;_)"/>
    <numFmt numFmtId="215" formatCode="0.00%;\-0.00%;\-"/>
    <numFmt numFmtId="216" formatCode="0.00000000000000%"/>
    <numFmt numFmtId="217" formatCode="_(#,##0.00%_);\(#,##0.00%\);_(&quot;-&quot;_)"/>
    <numFmt numFmtId="218" formatCode="&quot;Period &quot;#"/>
    <numFmt numFmtId="219" formatCode="_-* #,##0.0_-;\-* #,##0.0_-;_-* &quot;-&quot;??_-;_-@_-"/>
    <numFmt numFmtId="220" formatCode="_-* #,##0_-;\-* #,##0_-;_-* &quot;-&quot;??_-;_-@_-"/>
    <numFmt numFmtId="221" formatCode="_(#,##0_);[Red]\(#,##0\);[Green]_(\-_)"/>
  </numFmts>
  <fonts count="72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b/>
      <sz val="9"/>
      <color indexed="60"/>
      <name val="Arial"/>
      <family val="2"/>
    </font>
    <font>
      <sz val="8"/>
      <color indexed="56"/>
      <name val="Arial"/>
      <family val="2"/>
    </font>
    <font>
      <sz val="8"/>
      <color indexed="18"/>
      <name val="Arial"/>
      <family val="2"/>
    </font>
    <font>
      <b/>
      <sz val="10"/>
      <color indexed="5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2"/>
    </font>
    <font>
      <sz val="8"/>
      <color indexed="17"/>
      <name val="Arial"/>
      <family val="2"/>
    </font>
    <font>
      <sz val="8"/>
      <color indexed="54"/>
      <name val="Arial"/>
      <family val="2"/>
    </font>
    <font>
      <sz val="8"/>
      <color indexed="52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18"/>
      <color indexed="26"/>
      <name val="Cambria"/>
      <family val="2"/>
    </font>
    <font>
      <sz val="8"/>
      <color indexed="10"/>
      <name val="Arial"/>
      <family val="2"/>
    </font>
    <font>
      <b/>
      <u val="single"/>
      <sz val="8"/>
      <color indexed="8"/>
      <name val="Tahoma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vertAlign val="subscript"/>
      <sz val="10"/>
      <color indexed="55"/>
      <name val="Arial"/>
      <family val="2"/>
    </font>
    <font>
      <b/>
      <vertAlign val="superscript"/>
      <sz val="10"/>
      <color indexed="55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i/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7" fillId="25" borderId="0" applyNumberFormat="0" applyBorder="0" applyAlignment="0" applyProtection="0"/>
    <xf numFmtId="0" fontId="58" fillId="26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9" fillId="2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3" fillId="0" borderId="0" applyNumberFormat="0" applyAlignment="0">
      <protection/>
    </xf>
    <xf numFmtId="0" fontId="4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7" fillId="0" borderId="0" applyFill="0" applyBorder="0">
      <alignment horizontal="left" vertical="center"/>
      <protection locked="0"/>
    </xf>
    <xf numFmtId="0" fontId="63" fillId="29" borderId="2" applyNumberFormat="0" applyAlignment="0" applyProtection="0"/>
    <xf numFmtId="0" fontId="64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3" fillId="0" borderId="0" applyFill="0" applyBorder="0">
      <alignment horizontal="left" vertical="center"/>
      <protection/>
    </xf>
    <xf numFmtId="0" fontId="65" fillId="30" borderId="0" applyNumberFormat="0" applyBorder="0" applyAlignment="0" applyProtection="0"/>
    <xf numFmtId="0" fontId="0" fillId="31" borderId="6" applyNumberFormat="0" applyFont="0" applyAlignment="0" applyProtection="0"/>
    <xf numFmtId="0" fontId="66" fillId="26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7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1" fillId="0" borderId="0" xfId="92" applyFont="1">
      <alignment horizontal="left" vertical="center"/>
      <protection/>
    </xf>
    <xf numFmtId="0" fontId="22" fillId="0" borderId="0" xfId="127" applyFont="1">
      <alignment horizontal="left" vertical="center"/>
      <protection/>
    </xf>
    <xf numFmtId="0" fontId="23" fillId="0" borderId="0" xfId="78" applyFont="1" applyAlignment="1">
      <alignment horizontal="left" vertical="center"/>
      <protection/>
    </xf>
    <xf numFmtId="0" fontId="24" fillId="0" borderId="0" xfId="80" applyFont="1" applyAlignment="1">
      <alignment horizontal="left" vertical="center"/>
      <protection/>
    </xf>
    <xf numFmtId="0" fontId="3" fillId="0" borderId="0" xfId="92" applyFont="1">
      <alignment horizontal="left" vertical="center"/>
      <protection/>
    </xf>
    <xf numFmtId="0" fontId="25" fillId="0" borderId="0" xfId="8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2" fillId="0" borderId="0" xfId="127" applyFont="1" applyProtection="1">
      <alignment horizontal="left" vertical="center"/>
      <protection locked="0"/>
    </xf>
    <xf numFmtId="0" fontId="8" fillId="0" borderId="0" xfId="83" applyAlignment="1">
      <alignment horizontal="right" vertical="center"/>
      <protection locked="0"/>
    </xf>
    <xf numFmtId="0" fontId="0" fillId="32" borderId="0" xfId="0" applyFill="1" applyAlignment="1">
      <alignment/>
    </xf>
    <xf numFmtId="0" fontId="3" fillId="32" borderId="0" xfId="92" applyFont="1" applyFill="1">
      <alignment horizontal="left" vertical="center"/>
      <protection/>
    </xf>
    <xf numFmtId="0" fontId="22" fillId="32" borderId="0" xfId="127" applyFont="1" applyFill="1">
      <alignment horizontal="left" vertical="center"/>
      <protection/>
    </xf>
    <xf numFmtId="0" fontId="0" fillId="32" borderId="0" xfId="0" applyFill="1" applyAlignment="1" applyProtection="1">
      <alignment/>
      <protection locked="0"/>
    </xf>
    <xf numFmtId="0" fontId="8" fillId="32" borderId="0" xfId="83" applyFill="1">
      <alignment horizontal="center" vertical="center"/>
      <protection locked="0"/>
    </xf>
    <xf numFmtId="0" fontId="8" fillId="32" borderId="0" xfId="83" applyFill="1" applyAlignment="1">
      <alignment horizontal="right" vertical="center"/>
      <protection locked="0"/>
    </xf>
    <xf numFmtId="0" fontId="8" fillId="32" borderId="0" xfId="83" applyFill="1" applyAlignment="1">
      <alignment horizontal="left" vertical="center"/>
      <protection locked="0"/>
    </xf>
    <xf numFmtId="0" fontId="0" fillId="32" borderId="0" xfId="0" applyFill="1" applyAlignment="1">
      <alignment horizontal="left"/>
    </xf>
    <xf numFmtId="0" fontId="28" fillId="0" borderId="0" xfId="126" applyFont="1">
      <alignment horizontal="left" vertical="center"/>
      <protection/>
    </xf>
    <xf numFmtId="0" fontId="0" fillId="0" borderId="9" xfId="0" applyBorder="1" applyAlignment="1">
      <alignment/>
    </xf>
    <xf numFmtId="0" fontId="8" fillId="0" borderId="0" xfId="83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74" applyFont="1" applyBorder="1" applyAlignment="1">
      <alignment horizontal="left" vertical="center"/>
      <protection/>
    </xf>
    <xf numFmtId="0" fontId="27" fillId="0" borderId="9" xfId="74" applyFont="1" applyBorder="1" applyAlignment="1">
      <alignment horizontal="center" vertical="center"/>
      <protection/>
    </xf>
    <xf numFmtId="0" fontId="30" fillId="0" borderId="0" xfId="76" applyFont="1" applyAlignment="1">
      <alignment horizontal="left" vertical="center"/>
      <protection/>
    </xf>
    <xf numFmtId="177" fontId="29" fillId="0" borderId="0" xfId="130" applyNumberFormat="1" applyFont="1" applyAlignment="1" quotePrefix="1">
      <alignment horizontal="center" vertical="center"/>
      <protection locked="0"/>
    </xf>
    <xf numFmtId="177" fontId="0" fillId="0" borderId="0" xfId="0" applyNumberFormat="1" applyAlignment="1">
      <alignment/>
    </xf>
    <xf numFmtId="177" fontId="31" fillId="0" borderId="0" xfId="132" applyNumberFormat="1" applyFont="1" applyAlignment="1">
      <alignment horizontal="center" vertical="center"/>
      <protection locked="0"/>
    </xf>
    <xf numFmtId="0" fontId="30" fillId="32" borderId="0" xfId="76" applyFont="1" applyFill="1">
      <alignment vertical="center"/>
      <protection/>
    </xf>
    <xf numFmtId="0" fontId="23" fillId="32" borderId="0" xfId="78" applyFont="1" applyFill="1">
      <alignment vertical="center"/>
      <protection/>
    </xf>
    <xf numFmtId="177" fontId="0" fillId="32" borderId="0" xfId="62" applyNumberFormat="1" applyFont="1" applyFill="1">
      <alignment horizontal="center" vertical="center"/>
      <protection/>
    </xf>
    <xf numFmtId="0" fontId="32" fillId="32" borderId="0" xfId="80" applyFont="1" applyFill="1" applyAlignment="1" applyProtection="1">
      <alignment horizontal="left" vertical="center"/>
      <protection locked="0"/>
    </xf>
    <xf numFmtId="177" fontId="30" fillId="0" borderId="10" xfId="76" applyNumberFormat="1" applyFont="1" applyBorder="1" applyAlignment="1">
      <alignment horizontal="center" vertical="center"/>
      <protection/>
    </xf>
    <xf numFmtId="0" fontId="6" fillId="32" borderId="0" xfId="78" applyFont="1" applyFill="1">
      <alignment vertical="center"/>
      <protection/>
    </xf>
    <xf numFmtId="0" fontId="32" fillId="32" borderId="0" xfId="81" applyFont="1" applyFill="1" applyAlignment="1" applyProtection="1">
      <alignment horizontal="left" vertical="center"/>
      <protection locked="0"/>
    </xf>
    <xf numFmtId="0" fontId="22" fillId="32" borderId="0" xfId="128" applyFont="1" applyFill="1">
      <alignment horizontal="left" vertical="center"/>
      <protection/>
    </xf>
    <xf numFmtId="0" fontId="3" fillId="32" borderId="0" xfId="93" applyFont="1" applyFill="1">
      <alignment horizontal="left" vertical="center"/>
      <protection/>
    </xf>
    <xf numFmtId="0" fontId="4" fillId="32" borderId="0" xfId="75" applyFont="1" applyFill="1">
      <alignment vertical="center"/>
      <protection/>
    </xf>
    <xf numFmtId="0" fontId="30" fillId="32" borderId="0" xfId="77" applyFont="1" applyFill="1">
      <alignment vertical="center"/>
      <protection/>
    </xf>
    <xf numFmtId="0" fontId="23" fillId="32" borderId="0" xfId="79" applyFont="1" applyFill="1" applyAlignment="1">
      <alignment horizontal="right" vertical="center"/>
      <protection/>
    </xf>
    <xf numFmtId="177" fontId="24" fillId="0" borderId="1" xfId="43" applyNumberFormat="1" applyFont="1">
      <alignment horizontal="center" vertical="center"/>
      <protection locked="0"/>
    </xf>
    <xf numFmtId="0" fontId="23" fillId="32" borderId="0" xfId="79" applyFont="1" applyFill="1">
      <alignment vertical="center"/>
      <protection/>
    </xf>
    <xf numFmtId="0" fontId="23" fillId="32" borderId="0" xfId="79" applyFont="1" applyFill="1" applyAlignment="1">
      <alignment horizontal="center" vertical="center"/>
      <protection/>
    </xf>
    <xf numFmtId="177" fontId="6" fillId="32" borderId="0" xfId="122" applyNumberFormat="1" applyFont="1" applyFill="1" applyAlignment="1" applyProtection="1">
      <alignment horizontal="center" vertical="center"/>
      <protection locked="0"/>
    </xf>
    <xf numFmtId="181" fontId="24" fillId="0" borderId="1" xfId="52" applyNumberFormat="1" applyFont="1">
      <alignment horizontal="right" vertical="center"/>
      <protection locked="0"/>
    </xf>
    <xf numFmtId="173" fontId="24" fillId="0" borderId="1" xfId="54" applyFont="1">
      <alignment horizontal="right" vertical="center"/>
      <protection locked="0"/>
    </xf>
    <xf numFmtId="172" fontId="24" fillId="0" borderId="1" xfId="52" applyFont="1">
      <alignment horizontal="right" vertical="center"/>
      <protection locked="0"/>
    </xf>
    <xf numFmtId="0" fontId="24" fillId="0" borderId="1" xfId="46" applyFont="1" applyAlignment="1">
      <alignment horizontal="center" vertical="center"/>
      <protection locked="0"/>
    </xf>
    <xf numFmtId="0" fontId="0" fillId="32" borderId="0" xfId="0" applyFill="1" applyAlignment="1">
      <alignment horizontal="center"/>
    </xf>
    <xf numFmtId="184" fontId="24" fillId="0" borderId="1" xfId="52" applyNumberFormat="1" applyFont="1">
      <alignment horizontal="right" vertical="center"/>
      <protection locked="0"/>
    </xf>
    <xf numFmtId="173" fontId="24" fillId="0" borderId="1" xfId="53" applyFont="1">
      <alignment horizontal="right" vertical="center"/>
      <protection locked="0"/>
    </xf>
    <xf numFmtId="184" fontId="6" fillId="33" borderId="5" xfId="118" applyNumberFormat="1" applyFont="1" applyFill="1" applyBorder="1">
      <alignment horizontal="right" vertical="center"/>
      <protection/>
    </xf>
    <xf numFmtId="173" fontId="6" fillId="33" borderId="5" xfId="124" applyFont="1" applyFill="1" applyBorder="1">
      <alignment horizontal="right" vertical="center"/>
      <protection/>
    </xf>
    <xf numFmtId="173" fontId="6" fillId="33" borderId="5" xfId="123" applyFont="1" applyFill="1" applyBorder="1">
      <alignment horizontal="right" vertical="center"/>
      <protection/>
    </xf>
    <xf numFmtId="0" fontId="27" fillId="32" borderId="0" xfId="74" applyFont="1" applyFill="1">
      <alignment vertical="center"/>
      <protection/>
    </xf>
    <xf numFmtId="177" fontId="6" fillId="32" borderId="0" xfId="62" applyNumberFormat="1" applyFont="1" applyFill="1">
      <alignment horizontal="center" vertical="center"/>
      <protection/>
    </xf>
    <xf numFmtId="0" fontId="6" fillId="32" borderId="0" xfId="0" applyFont="1" applyFill="1" applyAlignment="1">
      <alignment horizontal="center"/>
    </xf>
    <xf numFmtId="173" fontId="0" fillId="32" borderId="0" xfId="63" applyFont="1" applyFill="1">
      <alignment horizontal="center" vertical="center"/>
      <protection/>
    </xf>
    <xf numFmtId="184" fontId="0" fillId="32" borderId="0" xfId="59" applyNumberFormat="1" applyFont="1" applyFill="1">
      <alignment horizontal="center" vertical="center"/>
      <protection/>
    </xf>
    <xf numFmtId="184" fontId="6" fillId="32" borderId="11" xfId="59" applyNumberFormat="1" applyFont="1" applyFill="1" applyBorder="1">
      <alignment horizontal="center" vertical="center"/>
      <protection/>
    </xf>
    <xf numFmtId="0" fontId="33" fillId="32" borderId="0" xfId="74" applyFont="1" applyFill="1">
      <alignment vertical="center"/>
      <protection/>
    </xf>
    <xf numFmtId="184" fontId="24" fillId="0" borderId="1" xfId="39" applyNumberFormat="1" applyFont="1">
      <alignment horizontal="center" vertical="center"/>
      <protection locked="0"/>
    </xf>
    <xf numFmtId="0" fontId="34" fillId="32" borderId="0" xfId="0" applyFont="1" applyFill="1" applyAlignment="1">
      <alignment/>
    </xf>
    <xf numFmtId="184" fontId="0" fillId="32" borderId="9" xfId="59" applyNumberFormat="1" applyFont="1" applyFill="1" applyBorder="1">
      <alignment horizontal="center" vertical="center"/>
      <protection/>
    </xf>
    <xf numFmtId="0" fontId="7" fillId="0" borderId="0" xfId="85">
      <alignment horizontal="left" vertical="center"/>
      <protection locked="0"/>
    </xf>
    <xf numFmtId="179" fontId="9" fillId="0" borderId="0" xfId="130" applyNumberFormat="1" applyAlignment="1" quotePrefix="1">
      <alignment horizontal="right" vertical="center"/>
      <protection locked="0"/>
    </xf>
    <xf numFmtId="0" fontId="9" fillId="0" borderId="0" xfId="130" quotePrefix="1">
      <alignment horizontal="left" vertical="center"/>
      <protection locked="0"/>
    </xf>
    <xf numFmtId="177" fontId="11" fillId="0" borderId="0" xfId="132" applyNumberFormat="1" applyAlignment="1" quotePrefix="1">
      <alignment horizontal="right" vertical="center"/>
      <protection locked="0"/>
    </xf>
    <xf numFmtId="177" fontId="11" fillId="0" borderId="0" xfId="132" applyNumberFormat="1" quotePrefix="1">
      <alignment horizontal="left" vertical="center"/>
      <protection locked="0"/>
    </xf>
    <xf numFmtId="0" fontId="0" fillId="32" borderId="0" xfId="80" applyFont="1" applyFill="1">
      <alignment vertical="center"/>
      <protection/>
    </xf>
    <xf numFmtId="0" fontId="7" fillId="32" borderId="0" xfId="85" applyFill="1">
      <alignment horizontal="left" vertical="center"/>
      <protection locked="0"/>
    </xf>
    <xf numFmtId="0" fontId="24" fillId="32" borderId="0" xfId="80" applyFont="1" applyFill="1">
      <alignment vertical="center"/>
      <protection/>
    </xf>
    <xf numFmtId="9" fontId="24" fillId="0" borderId="1" xfId="97" applyFont="1" applyBorder="1" applyAlignment="1" applyProtection="1">
      <alignment horizontal="center" vertical="center"/>
      <protection locked="0"/>
    </xf>
    <xf numFmtId="17" fontId="6" fillId="32" borderId="0" xfId="0" applyNumberFormat="1" applyFont="1" applyFill="1" applyAlignment="1">
      <alignment horizontal="center"/>
    </xf>
    <xf numFmtId="17" fontId="24" fillId="0" borderId="1" xfId="43" applyNumberFormat="1" applyFont="1">
      <alignment horizontal="center" vertical="center"/>
      <protection locked="0"/>
    </xf>
    <xf numFmtId="0" fontId="6" fillId="32" borderId="0" xfId="0" applyFont="1" applyFill="1" applyAlignment="1">
      <alignment/>
    </xf>
    <xf numFmtId="0" fontId="22" fillId="0" borderId="0" xfId="128" applyFont="1" applyFill="1">
      <alignment horizontal="left" vertical="center"/>
      <protection/>
    </xf>
    <xf numFmtId="0" fontId="0" fillId="0" borderId="0" xfId="0" applyFill="1" applyAlignment="1">
      <alignment/>
    </xf>
    <xf numFmtId="0" fontId="3" fillId="0" borderId="0" xfId="93" applyFont="1" applyFill="1">
      <alignment horizontal="left" vertical="center"/>
      <protection/>
    </xf>
    <xf numFmtId="0" fontId="7" fillId="0" borderId="0" xfId="85" applyFill="1">
      <alignment horizontal="left" vertical="center"/>
      <protection locked="0"/>
    </xf>
    <xf numFmtId="0" fontId="8" fillId="0" borderId="0" xfId="83" applyFill="1">
      <alignment horizontal="center" vertical="center"/>
      <protection locked="0"/>
    </xf>
    <xf numFmtId="0" fontId="8" fillId="0" borderId="0" xfId="83" applyFill="1" applyAlignment="1">
      <alignment horizontal="left" vertical="center"/>
      <protection locked="0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/>
      <protection locked="0"/>
    </xf>
    <xf numFmtId="0" fontId="4" fillId="0" borderId="0" xfId="75" applyFont="1" applyFill="1">
      <alignment vertical="center"/>
      <protection/>
    </xf>
    <xf numFmtId="0" fontId="30" fillId="0" borderId="0" xfId="77" applyFont="1" applyFill="1">
      <alignment vertical="center"/>
      <protection/>
    </xf>
    <xf numFmtId="17" fontId="6" fillId="0" borderId="0" xfId="0" applyNumberFormat="1" applyFont="1" applyFill="1" applyAlignment="1">
      <alignment horizontal="center"/>
    </xf>
    <xf numFmtId="221" fontId="0" fillId="0" borderId="0" xfId="66" applyNumberFormat="1" applyFont="1" applyFill="1" applyAlignment="1">
      <alignment horizontal="center"/>
    </xf>
    <xf numFmtId="221" fontId="0" fillId="0" borderId="0" xfId="0" applyNumberFormat="1" applyFill="1" applyAlignment="1">
      <alignment/>
    </xf>
    <xf numFmtId="221" fontId="0" fillId="0" borderId="9" xfId="66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21" fontId="6" fillId="0" borderId="0" xfId="66" applyNumberFormat="1" applyFont="1" applyFill="1" applyAlignment="1">
      <alignment horizontal="center"/>
    </xf>
    <xf numFmtId="221" fontId="6" fillId="0" borderId="11" xfId="66" applyNumberFormat="1" applyFont="1" applyFill="1" applyBorder="1" applyAlignment="1">
      <alignment horizontal="center"/>
    </xf>
    <xf numFmtId="0" fontId="56" fillId="0" borderId="0" xfId="81" applyFont="1" applyFill="1" applyAlignment="1" applyProtection="1">
      <alignment horizontal="left" vertical="center"/>
      <protection locked="0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73" applyAlignment="1">
      <alignment/>
      <protection/>
    </xf>
    <xf numFmtId="0" fontId="0" fillId="0" borderId="0" xfId="0" applyFont="1" applyFill="1" applyAlignment="1">
      <alignment horizontal="center" wrapText="1"/>
    </xf>
    <xf numFmtId="10" fontId="0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9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10" fontId="6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 indent="1"/>
    </xf>
    <xf numFmtId="0" fontId="27" fillId="0" borderId="0" xfId="77" applyFont="1" applyFill="1">
      <alignment vertical="center"/>
      <protection/>
    </xf>
    <xf numFmtId="0" fontId="70" fillId="0" borderId="0" xfId="0" applyFont="1" applyFill="1" applyAlignment="1" quotePrefix="1">
      <alignment/>
    </xf>
    <xf numFmtId="0" fontId="71" fillId="0" borderId="0" xfId="0" applyFont="1" applyFill="1" applyAlignment="1">
      <alignment horizontal="center" wrapText="1"/>
    </xf>
    <xf numFmtId="0" fontId="71" fillId="0" borderId="0" xfId="0" applyFont="1" applyFill="1" applyAlignment="1">
      <alignment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Number 2" xfId="43"/>
    <cellStyle name="Assumptions Center Percentage" xfId="44"/>
    <cellStyle name="Assumptions Center Year" xfId="45"/>
    <cellStyle name="Assumptions Heading" xfId="46"/>
    <cellStyle name="Assumptions Heading 2" xfId="47"/>
    <cellStyle name="Assumptions Right Currency" xfId="48"/>
    <cellStyle name="Assumptions Right Date" xfId="49"/>
    <cellStyle name="Assumptions Right Multiple" xfId="50"/>
    <cellStyle name="Assumptions Right Number" xfId="51"/>
    <cellStyle name="Assumptions Right Number 2" xfId="52"/>
    <cellStyle name="Assumptions Right Percentage" xfId="53"/>
    <cellStyle name="Assumptions Right Percentage 2" xfId="54"/>
    <cellStyle name="Assumptions Right Year" xfId="55"/>
    <cellStyle name="Bad" xfId="56"/>
    <cellStyle name="Calculation" xfId="57"/>
    <cellStyle name="Cell Link" xfId="58"/>
    <cellStyle name="Center Currency" xfId="59"/>
    <cellStyle name="Center Date" xfId="60"/>
    <cellStyle name="Center Multiple" xfId="61"/>
    <cellStyle name="Center Number" xfId="62"/>
    <cellStyle name="Center Percentage" xfId="63"/>
    <cellStyle name="Center Year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er2" xfId="73"/>
    <cellStyle name="Heading 1" xfId="74"/>
    <cellStyle name="Heading 1 2" xfId="75"/>
    <cellStyle name="Heading 2" xfId="76"/>
    <cellStyle name="Heading 2 2" xfId="77"/>
    <cellStyle name="Heading 3" xfId="78"/>
    <cellStyle name="Heading 3 2" xfId="79"/>
    <cellStyle name="Heading 4" xfId="80"/>
    <cellStyle name="Heading 4 2" xfId="81"/>
    <cellStyle name="Hyperlink" xfId="82"/>
    <cellStyle name="Hyperlink Arrow" xfId="83"/>
    <cellStyle name="Hyperlink Check" xfId="84"/>
    <cellStyle name="Hyperlink Text" xfId="85"/>
    <cellStyle name="Hyperlink Text 2" xfId="86"/>
    <cellStyle name="Input" xfId="87"/>
    <cellStyle name="Linked Cell" xfId="88"/>
    <cellStyle name="Lookup Table Heading" xfId="89"/>
    <cellStyle name="Lookup Table Label" xfId="90"/>
    <cellStyle name="Lookup Table Number" xfId="91"/>
    <cellStyle name="Model Name" xfId="92"/>
    <cellStyle name="Model Name 2" xfId="93"/>
    <cellStyle name="Neutral" xfId="94"/>
    <cellStyle name="Note" xfId="95"/>
    <cellStyle name="Output" xfId="96"/>
    <cellStyle name="Percent" xfId="97"/>
    <cellStyle name="Period Title" xfId="98"/>
    <cellStyle name="Presentation Currency" xfId="99"/>
    <cellStyle name="Presentation Date" xfId="100"/>
    <cellStyle name="Presentation Heading 1" xfId="101"/>
    <cellStyle name="Presentation Heading 2" xfId="102"/>
    <cellStyle name="Presentation Heading 3" xfId="103"/>
    <cellStyle name="Presentation Heading 4" xfId="104"/>
    <cellStyle name="Presentation Hyperlink Arrow" xfId="105"/>
    <cellStyle name="Presentation Hyperlink Check" xfId="106"/>
    <cellStyle name="Presentation Hyperlink Text" xfId="107"/>
    <cellStyle name="Presentation Model Name" xfId="108"/>
    <cellStyle name="Presentation Multiple" xfId="109"/>
    <cellStyle name="Presentation Normal" xfId="110"/>
    <cellStyle name="Presentation Number" xfId="111"/>
    <cellStyle name="Presentation Percentage" xfId="112"/>
    <cellStyle name="Presentation Period Title" xfId="113"/>
    <cellStyle name="Presentation Section Number" xfId="114"/>
    <cellStyle name="Presentation Sheet Title" xfId="115"/>
    <cellStyle name="Presentation Year" xfId="116"/>
    <cellStyle name="Right Currency" xfId="117"/>
    <cellStyle name="Right Currency 2" xfId="118"/>
    <cellStyle name="Right Date" xfId="119"/>
    <cellStyle name="Right Multiple" xfId="120"/>
    <cellStyle name="Right Number" xfId="121"/>
    <cellStyle name="Right Number 2" xfId="122"/>
    <cellStyle name="Right Percentage" xfId="123"/>
    <cellStyle name="Right Percentage 2" xfId="124"/>
    <cellStyle name="Right Year" xfId="125"/>
    <cellStyle name="Section Number" xfId="126"/>
    <cellStyle name="Sheet Title" xfId="127"/>
    <cellStyle name="Sheet Title 2" xfId="128"/>
    <cellStyle name="Title" xfId="129"/>
    <cellStyle name="TOC 1" xfId="130"/>
    <cellStyle name="TOC 2" xfId="131"/>
    <cellStyle name="TOC 3" xfId="132"/>
    <cellStyle name="TOC 4" xfId="133"/>
    <cellStyle name="Total" xfId="134"/>
    <cellStyle name="Warning Text" xfId="135"/>
  </cellStyles>
  <dxfs count="8">
    <dxf>
      <font>
        <b val="0"/>
        <i val="0"/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b val="0"/>
        <i val="0"/>
        <color indexed="63"/>
      </font>
      <fill>
        <patternFill>
          <bgColor indexed="21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numFmt numFmtId="189" formatCode=";;;"/>
      <fill>
        <patternFill>
          <bgColor theme="0" tint="-0.24993999302387238"/>
        </patternFill>
      </fill>
    </dxf>
    <dxf>
      <numFmt numFmtId="189" formatCode=";;;"/>
      <fill>
        <patternFill>
          <bgColor theme="0" tint="-0.24993999302387238"/>
        </patternFill>
      </fill>
    </dxf>
    <dxf>
      <numFmt numFmtId="189" formatCode=";;;"/>
      <fill>
        <patternFill>
          <bgColor theme="0" tint="-0.24993999302387238"/>
        </patternFill>
      </fill>
    </dxf>
    <dxf>
      <numFmt numFmtId="189" formatCode=";;;"/>
      <fill>
        <patternFill>
          <bgColor theme="0" tint="-0.24993999302387238"/>
        </patternFill>
      </fill>
    </dxf>
    <dxf>
      <font>
        <b val="0"/>
        <i val="0"/>
        <color rgb="FFFFFFFF"/>
      </font>
      <fill>
        <patternFill>
          <bgColor rgb="FF008080"/>
        </patternFill>
      </fill>
      <border>
        <left style="thin">
          <color rgb="FFFFFFFF"/>
        </left>
        <right style="thin">
          <color rgb="FF00FFFF"/>
        </right>
        <top style="thin"/>
        <bottom style="thin">
          <color rgb="FF00FFFF"/>
        </bottom>
      </border>
    </dxf>
    <dxf>
      <font>
        <b val="0"/>
        <i val="0"/>
        <color rgb="FFC0C0C0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</xdr:colOff>
      <xdr:row>6</xdr:row>
      <xdr:rowOff>19050</xdr:rowOff>
    </xdr:from>
    <xdr:ext cx="2228850" cy="371475"/>
    <xdr:sp>
      <xdr:nvSpPr>
        <xdr:cNvPr id="1" name="Text Box 1"/>
        <xdr:cNvSpPr txBox="1">
          <a:spLocks noChangeArrowheads="1"/>
        </xdr:cNvSpPr>
      </xdr:nvSpPr>
      <xdr:spPr>
        <a:xfrm>
          <a:off x="4057650" y="1038225"/>
          <a:ext cx="2228850" cy="3714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Change scenario number here (value should be an integer greater than zero).</a:t>
          </a:r>
        </a:p>
      </xdr:txBody>
    </xdr:sp>
    <xdr:clientData/>
  </xdr:oneCellAnchor>
  <xdr:twoCellAnchor>
    <xdr:from>
      <xdr:col>9</xdr:col>
      <xdr:colOff>314325</xdr:colOff>
      <xdr:row>7</xdr:row>
      <xdr:rowOff>47625</xdr:rowOff>
    </xdr:from>
    <xdr:to>
      <xdr:col>11</xdr:col>
      <xdr:colOff>9525</xdr:colOff>
      <xdr:row>9</xdr:row>
      <xdr:rowOff>133350</xdr:rowOff>
    </xdr:to>
    <xdr:sp>
      <xdr:nvSpPr>
        <xdr:cNvPr id="2" name="AutoShape 2"/>
        <xdr:cNvSpPr>
          <a:spLocks/>
        </xdr:cNvSpPr>
      </xdr:nvSpPr>
      <xdr:spPr>
        <a:xfrm flipH="1">
          <a:off x="3505200" y="1228725"/>
          <a:ext cx="55245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304800</xdr:colOff>
      <xdr:row>6</xdr:row>
      <xdr:rowOff>152400</xdr:rowOff>
    </xdr:from>
    <xdr:ext cx="2228850" cy="533400"/>
    <xdr:sp>
      <xdr:nvSpPr>
        <xdr:cNvPr id="3" name="Text Box 3"/>
        <xdr:cNvSpPr txBox="1">
          <a:spLocks noChangeArrowheads="1"/>
        </xdr:cNvSpPr>
      </xdr:nvSpPr>
      <xdr:spPr>
        <a:xfrm>
          <a:off x="6867525" y="1171575"/>
          <a:ext cx="2228850" cy="5334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Add further scenarios here if you wish (simply type in Scenario Number in Row 13 or drag formula across).</a:t>
          </a:r>
        </a:p>
      </xdr:txBody>
    </xdr:sp>
    <xdr:clientData/>
  </xdr:oneCellAnchor>
  <xdr:twoCellAnchor>
    <xdr:from>
      <xdr:col>16</xdr:col>
      <xdr:colOff>495300</xdr:colOff>
      <xdr:row>10</xdr:row>
      <xdr:rowOff>76200</xdr:rowOff>
    </xdr:from>
    <xdr:to>
      <xdr:col>17</xdr:col>
      <xdr:colOff>180975</xdr:colOff>
      <xdr:row>12</xdr:row>
      <xdr:rowOff>47625</xdr:rowOff>
    </xdr:to>
    <xdr:sp>
      <xdr:nvSpPr>
        <xdr:cNvPr id="4" name="AutoShape 4"/>
        <xdr:cNvSpPr>
          <a:spLocks/>
        </xdr:cNvSpPr>
      </xdr:nvSpPr>
      <xdr:spPr>
        <a:xfrm flipH="1">
          <a:off x="7677150" y="1704975"/>
          <a:ext cx="30480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10</xdr:row>
      <xdr:rowOff>76200</xdr:rowOff>
    </xdr:from>
    <xdr:to>
      <xdr:col>17</xdr:col>
      <xdr:colOff>514350</xdr:colOff>
      <xdr:row>12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7981950" y="1704975"/>
          <a:ext cx="3333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209550</xdr:colOff>
      <xdr:row>20</xdr:row>
      <xdr:rowOff>133350</xdr:rowOff>
    </xdr:from>
    <xdr:ext cx="2228850" cy="514350"/>
    <xdr:sp>
      <xdr:nvSpPr>
        <xdr:cNvPr id="6" name="Text Box 6"/>
        <xdr:cNvSpPr txBox="1">
          <a:spLocks noChangeArrowheads="1"/>
        </xdr:cNvSpPr>
      </xdr:nvSpPr>
      <xdr:spPr>
        <a:xfrm>
          <a:off x="4019550" y="3276600"/>
          <a:ext cx="2228850" cy="5143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OFFSET formulae are used in this column to obtain the required scenario (others are all clearly visible).</a:t>
          </a:r>
        </a:p>
      </xdr:txBody>
    </xdr:sp>
    <xdr:clientData/>
  </xdr:oneCellAnchor>
  <xdr:twoCellAnchor>
    <xdr:from>
      <xdr:col>10</xdr:col>
      <xdr:colOff>0</xdr:colOff>
      <xdr:row>16</xdr:row>
      <xdr:rowOff>28575</xdr:rowOff>
    </xdr:from>
    <xdr:to>
      <xdr:col>10</xdr:col>
      <xdr:colOff>209550</xdr:colOff>
      <xdr:row>22</xdr:row>
      <xdr:rowOff>0</xdr:rowOff>
    </xdr:to>
    <xdr:sp>
      <xdr:nvSpPr>
        <xdr:cNvPr id="7" name="AutoShape 7"/>
        <xdr:cNvSpPr>
          <a:spLocks/>
        </xdr:cNvSpPr>
      </xdr:nvSpPr>
      <xdr:spPr>
        <a:xfrm flipH="1" flipV="1">
          <a:off x="3810000" y="2562225"/>
          <a:ext cx="209550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0</xdr:colOff>
      <xdr:row>25</xdr:row>
      <xdr:rowOff>95250</xdr:rowOff>
    </xdr:from>
    <xdr:ext cx="2228850" cy="390525"/>
    <xdr:sp>
      <xdr:nvSpPr>
        <xdr:cNvPr id="8" name="Text Box 3"/>
        <xdr:cNvSpPr txBox="1">
          <a:spLocks noChangeArrowheads="1"/>
        </xdr:cNvSpPr>
      </xdr:nvSpPr>
      <xdr:spPr>
        <a:xfrm>
          <a:off x="6562725" y="3952875"/>
          <a:ext cx="2228850" cy="3905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OFFSET formulae used to transpose data from columns to rows.</a:t>
          </a:r>
        </a:p>
      </xdr:txBody>
    </xdr:sp>
    <xdr:clientData/>
  </xdr:oneCellAnchor>
  <xdr:twoCellAnchor>
    <xdr:from>
      <xdr:col>15</xdr:col>
      <xdr:colOff>447675</xdr:colOff>
      <xdr:row>28</xdr:row>
      <xdr:rowOff>38100</xdr:rowOff>
    </xdr:from>
    <xdr:to>
      <xdr:col>16</xdr:col>
      <xdr:colOff>495300</xdr:colOff>
      <xdr:row>33</xdr:row>
      <xdr:rowOff>76200</xdr:rowOff>
    </xdr:to>
    <xdr:sp>
      <xdr:nvSpPr>
        <xdr:cNvPr id="9" name="AutoShape 4"/>
        <xdr:cNvSpPr>
          <a:spLocks/>
        </xdr:cNvSpPr>
      </xdr:nvSpPr>
      <xdr:spPr>
        <a:xfrm rot="5400000">
          <a:off x="7010400" y="4343400"/>
          <a:ext cx="666750" cy="771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38100</xdr:rowOff>
    </xdr:from>
    <xdr:to>
      <xdr:col>17</xdr:col>
      <xdr:colOff>190500</xdr:colOff>
      <xdr:row>31</xdr:row>
      <xdr:rowOff>9525</xdr:rowOff>
    </xdr:to>
    <xdr:sp>
      <xdr:nvSpPr>
        <xdr:cNvPr id="10" name="AutoShape 4"/>
        <xdr:cNvSpPr>
          <a:spLocks/>
        </xdr:cNvSpPr>
      </xdr:nvSpPr>
      <xdr:spPr>
        <a:xfrm rot="16200000" flipH="1">
          <a:off x="7677150" y="4343400"/>
          <a:ext cx="314325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419100</xdr:colOff>
      <xdr:row>34</xdr:row>
      <xdr:rowOff>47625</xdr:rowOff>
    </xdr:from>
    <xdr:ext cx="2228850" cy="714375"/>
    <xdr:sp>
      <xdr:nvSpPr>
        <xdr:cNvPr id="11" name="Text Box 1"/>
        <xdr:cNvSpPr txBox="1">
          <a:spLocks noChangeArrowheads="1"/>
        </xdr:cNvSpPr>
      </xdr:nvSpPr>
      <xdr:spPr>
        <a:xfrm>
          <a:off x="1514475" y="5229225"/>
          <a:ext cx="2228850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Take care calculating amounts  using a mix of amounts and growth rates.  Ensure the percentages reference the correct period (i.e. not the following period - common mistake).</a:t>
          </a:r>
        </a:p>
      </xdr:txBody>
    </xdr:sp>
    <xdr:clientData/>
  </xdr:oneCellAnchor>
  <xdr:twoCellAnchor>
    <xdr:from>
      <xdr:col>9</xdr:col>
      <xdr:colOff>552450</xdr:colOff>
      <xdr:row>35</xdr:row>
      <xdr:rowOff>85725</xdr:rowOff>
    </xdr:from>
    <xdr:to>
      <xdr:col>11</xdr:col>
      <xdr:colOff>104775</xdr:colOff>
      <xdr:row>36</xdr:row>
      <xdr:rowOff>114300</xdr:rowOff>
    </xdr:to>
    <xdr:sp>
      <xdr:nvSpPr>
        <xdr:cNvPr id="12" name="AutoShape 4"/>
        <xdr:cNvSpPr>
          <a:spLocks/>
        </xdr:cNvSpPr>
      </xdr:nvSpPr>
      <xdr:spPr>
        <a:xfrm flipV="1">
          <a:off x="3743325" y="5410200"/>
          <a:ext cx="409575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35</xdr:row>
      <xdr:rowOff>95250</xdr:rowOff>
    </xdr:from>
    <xdr:to>
      <xdr:col>12</xdr:col>
      <xdr:colOff>123825</xdr:colOff>
      <xdr:row>36</xdr:row>
      <xdr:rowOff>114300</xdr:rowOff>
    </xdr:to>
    <xdr:sp>
      <xdr:nvSpPr>
        <xdr:cNvPr id="13" name="AutoShape 4"/>
        <xdr:cNvSpPr>
          <a:spLocks/>
        </xdr:cNvSpPr>
      </xdr:nvSpPr>
      <xdr:spPr>
        <a:xfrm flipV="1">
          <a:off x="3743325" y="5419725"/>
          <a:ext cx="108585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5</xdr:row>
      <xdr:rowOff>28575</xdr:rowOff>
    </xdr:from>
    <xdr:ext cx="2228850" cy="276225"/>
    <xdr:sp>
      <xdr:nvSpPr>
        <xdr:cNvPr id="1" name="Text Box 6"/>
        <xdr:cNvSpPr txBox="1">
          <a:spLocks noChangeArrowheads="1"/>
        </xdr:cNvSpPr>
      </xdr:nvSpPr>
      <xdr:spPr>
        <a:xfrm>
          <a:off x="3600450" y="904875"/>
          <a:ext cx="2228850" cy="276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Referenced from other worksheet.</a:t>
          </a:r>
        </a:p>
      </xdr:txBody>
    </xdr:sp>
    <xdr:clientData/>
  </xdr:oneCellAnchor>
  <xdr:twoCellAnchor>
    <xdr:from>
      <xdr:col>11</xdr:col>
      <xdr:colOff>390525</xdr:colOff>
      <xdr:row>7</xdr:row>
      <xdr:rowOff>0</xdr:rowOff>
    </xdr:from>
    <xdr:to>
      <xdr:col>11</xdr:col>
      <xdr:colOff>495300</xdr:colOff>
      <xdr:row>10</xdr:row>
      <xdr:rowOff>19050</xdr:rowOff>
    </xdr:to>
    <xdr:sp>
      <xdr:nvSpPr>
        <xdr:cNvPr id="2" name="AutoShape 4"/>
        <xdr:cNvSpPr>
          <a:spLocks/>
        </xdr:cNvSpPr>
      </xdr:nvSpPr>
      <xdr:spPr>
        <a:xfrm flipH="1">
          <a:off x="4610100" y="1181100"/>
          <a:ext cx="104775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7</xdr:row>
      <xdr:rowOff>0</xdr:rowOff>
    </xdr:from>
    <xdr:to>
      <xdr:col>13</xdr:col>
      <xdr:colOff>295275</xdr:colOff>
      <xdr:row>10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4714875" y="1181100"/>
          <a:ext cx="1209675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323850</xdr:colOff>
      <xdr:row>14</xdr:row>
      <xdr:rowOff>19050</xdr:rowOff>
    </xdr:from>
    <xdr:ext cx="2228850" cy="276225"/>
    <xdr:sp>
      <xdr:nvSpPr>
        <xdr:cNvPr id="4" name="Text Box 6"/>
        <xdr:cNvSpPr txBox="1">
          <a:spLocks noChangeArrowheads="1"/>
        </xdr:cNvSpPr>
      </xdr:nvSpPr>
      <xdr:spPr>
        <a:xfrm>
          <a:off x="3600450" y="2228850"/>
          <a:ext cx="2228850" cy="276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Input if budgets are to be overwritten.</a:t>
          </a:r>
        </a:p>
      </xdr:txBody>
    </xdr:sp>
    <xdr:clientData/>
  </xdr:oneCellAnchor>
  <xdr:twoCellAnchor>
    <xdr:from>
      <xdr:col>11</xdr:col>
      <xdr:colOff>495300</xdr:colOff>
      <xdr:row>16</xdr:row>
      <xdr:rowOff>0</xdr:rowOff>
    </xdr:from>
    <xdr:to>
      <xdr:col>12</xdr:col>
      <xdr:colOff>171450</xdr:colOff>
      <xdr:row>17</xdr:row>
      <xdr:rowOff>76200</xdr:rowOff>
    </xdr:to>
    <xdr:sp>
      <xdr:nvSpPr>
        <xdr:cNvPr id="5" name="AutoShape 4"/>
        <xdr:cNvSpPr>
          <a:spLocks/>
        </xdr:cNvSpPr>
      </xdr:nvSpPr>
      <xdr:spPr>
        <a:xfrm>
          <a:off x="4714875" y="2505075"/>
          <a:ext cx="38100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16</xdr:row>
      <xdr:rowOff>0</xdr:rowOff>
    </xdr:from>
    <xdr:to>
      <xdr:col>13</xdr:col>
      <xdr:colOff>152400</xdr:colOff>
      <xdr:row>17</xdr:row>
      <xdr:rowOff>47625</xdr:rowOff>
    </xdr:to>
    <xdr:sp>
      <xdr:nvSpPr>
        <xdr:cNvPr id="6" name="AutoShape 4"/>
        <xdr:cNvSpPr>
          <a:spLocks/>
        </xdr:cNvSpPr>
      </xdr:nvSpPr>
      <xdr:spPr>
        <a:xfrm>
          <a:off x="4714875" y="2505075"/>
          <a:ext cx="106680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323850</xdr:colOff>
      <xdr:row>24</xdr:row>
      <xdr:rowOff>28575</xdr:rowOff>
    </xdr:from>
    <xdr:ext cx="2228850" cy="276225"/>
    <xdr:sp>
      <xdr:nvSpPr>
        <xdr:cNvPr id="7" name="Text Box 6"/>
        <xdr:cNvSpPr txBox="1">
          <a:spLocks noChangeArrowheads="1"/>
        </xdr:cNvSpPr>
      </xdr:nvSpPr>
      <xdr:spPr>
        <a:xfrm>
          <a:off x="3600450" y="3724275"/>
          <a:ext cx="2228850" cy="276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Summary of above.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2</v>
      </c>
    </row>
    <row r="9" ht="18">
      <c r="C9" s="2" t="s">
        <v>27</v>
      </c>
    </row>
    <row r="10" ht="15.75">
      <c r="C10" s="1" t="s">
        <v>54</v>
      </c>
    </row>
    <row r="11" spans="3:6" ht="11.25">
      <c r="C11" s="64" t="s">
        <v>3</v>
      </c>
      <c r="D11" s="64"/>
      <c r="E11" s="64"/>
      <c r="F11" s="64"/>
    </row>
    <row r="19" ht="11.25">
      <c r="C19" s="3" t="s">
        <v>0</v>
      </c>
    </row>
    <row r="21" ht="11.25">
      <c r="C21" s="3" t="s">
        <v>1</v>
      </c>
    </row>
    <row r="22" ht="11.25">
      <c r="C22" s="4" t="s">
        <v>55</v>
      </c>
    </row>
    <row r="23" ht="11.25">
      <c r="C23" s="4"/>
    </row>
    <row r="24" spans="3:9" ht="11.25">
      <c r="C24" s="4" t="s">
        <v>16</v>
      </c>
      <c r="G24" s="64" t="s">
        <v>26</v>
      </c>
      <c r="H24" s="64"/>
      <c r="I24" s="64"/>
    </row>
    <row r="25" spans="3:9" ht="11.25">
      <c r="C25" s="4" t="s">
        <v>17</v>
      </c>
      <c r="G25" s="64" t="s">
        <v>19</v>
      </c>
      <c r="H25" s="64"/>
      <c r="I25" s="64"/>
    </row>
    <row r="26" spans="3:9" ht="11.25">
      <c r="C26" s="4" t="s">
        <v>18</v>
      </c>
      <c r="G26" s="64" t="s">
        <v>19</v>
      </c>
      <c r="H26" s="64"/>
      <c r="I26" s="64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5"/>
  <sheetViews>
    <sheetView showGridLines="0" zoomScalePageLayoutView="0" workbookViewId="0" topLeftCell="A1">
      <pane xSplit="1" ySplit="6" topLeftCell="B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8</v>
      </c>
      <c r="B1" s="8" t="s">
        <v>4</v>
      </c>
    </row>
    <row r="2" ht="15.75">
      <c r="B2" s="5" t="str">
        <f>Model_Name</f>
        <v>Rolling Budgets and Other Examples</v>
      </c>
    </row>
    <row r="3" spans="2:9" ht="11.25">
      <c r="B3" s="64" t="s">
        <v>5</v>
      </c>
      <c r="C3" s="64"/>
      <c r="D3" s="64"/>
      <c r="E3" s="64"/>
      <c r="F3" s="64"/>
      <c r="G3" s="64"/>
      <c r="H3" s="64"/>
      <c r="I3" s="64"/>
    </row>
    <row r="6" spans="1:17" s="21" customFormat="1" ht="12.75">
      <c r="A6" s="20" t="s">
        <v>6</v>
      </c>
      <c r="B6" s="22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3" t="s">
        <v>14</v>
      </c>
    </row>
    <row r="7" ht="11.25">
      <c r="B7" s="7"/>
    </row>
    <row r="8" spans="2:17" ht="18.75" customHeight="1">
      <c r="B8" s="65">
        <v>1</v>
      </c>
      <c r="C8" s="65"/>
      <c r="D8" s="66" t="str">
        <f>Examples_SC!C9</f>
        <v>Rolling Budgets and Other Examples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25">
        <v>3</v>
      </c>
    </row>
    <row r="9" spans="6:17" s="26" customFormat="1" ht="11.25" outlineLevel="1">
      <c r="F9" s="67" t="s">
        <v>21</v>
      </c>
      <c r="G9" s="67"/>
      <c r="H9" s="68" t="str">
        <f>Rolling_Budgets_BA!B1</f>
        <v>Rolling Budgets - Inputs</v>
      </c>
      <c r="I9" s="68"/>
      <c r="J9" s="68"/>
      <c r="K9" s="68"/>
      <c r="L9" s="68"/>
      <c r="M9" s="68"/>
      <c r="N9" s="68"/>
      <c r="O9" s="68"/>
      <c r="P9" s="68"/>
      <c r="Q9" s="27">
        <v>4</v>
      </c>
    </row>
    <row r="10" spans="6:17" s="26" customFormat="1" ht="11.25" outlineLevel="1">
      <c r="F10" s="67" t="s">
        <v>22</v>
      </c>
      <c r="G10" s="67"/>
      <c r="H10" s="68" t="str">
        <f>Rolling_Budgets_BO!B1</f>
        <v>Rolling Budgets - Outputs</v>
      </c>
      <c r="I10" s="68"/>
      <c r="J10" s="68"/>
      <c r="K10" s="68"/>
      <c r="L10" s="68"/>
      <c r="M10" s="68"/>
      <c r="N10" s="68"/>
      <c r="O10" s="68"/>
      <c r="P10" s="68"/>
      <c r="Q10" s="27">
        <v>5</v>
      </c>
    </row>
    <row r="11" spans="6:17" s="26" customFormat="1" ht="11.25" outlineLevel="1">
      <c r="F11" s="67" t="s">
        <v>23</v>
      </c>
      <c r="G11" s="67"/>
      <c r="H11" s="68" t="str">
        <f>Forecast_Data_BA!B1</f>
        <v>Forecast Data</v>
      </c>
      <c r="I11" s="68"/>
      <c r="J11" s="68"/>
      <c r="K11" s="68"/>
      <c r="L11" s="68"/>
      <c r="M11" s="68"/>
      <c r="N11" s="68"/>
      <c r="O11" s="68"/>
      <c r="P11" s="68"/>
      <c r="Q11" s="27">
        <v>6</v>
      </c>
    </row>
    <row r="12" spans="6:17" s="26" customFormat="1" ht="11.25" outlineLevel="1">
      <c r="F12" s="67" t="s">
        <v>24</v>
      </c>
      <c r="G12" s="67"/>
      <c r="H12" s="68" t="str">
        <f>Actual_Data_BA!B1</f>
        <v>Actual Data</v>
      </c>
      <c r="I12" s="68"/>
      <c r="J12" s="68"/>
      <c r="K12" s="68"/>
      <c r="L12" s="68"/>
      <c r="M12" s="68"/>
      <c r="N12" s="68"/>
      <c r="O12" s="68"/>
      <c r="P12" s="68"/>
      <c r="Q12" s="27">
        <v>7</v>
      </c>
    </row>
    <row r="13" spans="6:17" s="26" customFormat="1" ht="11.25" outlineLevel="1">
      <c r="F13" s="67" t="s">
        <v>25</v>
      </c>
      <c r="G13" s="67"/>
      <c r="H13" s="68" t="str">
        <f>Bias_and_Estimates_BO!B1</f>
        <v>Bias and Estimates</v>
      </c>
      <c r="I13" s="68"/>
      <c r="J13" s="68"/>
      <c r="K13" s="68"/>
      <c r="L13" s="68"/>
      <c r="M13" s="68"/>
      <c r="N13" s="68"/>
      <c r="O13" s="68"/>
      <c r="P13" s="68"/>
      <c r="Q13" s="27">
        <v>8</v>
      </c>
    </row>
    <row r="15" spans="2:17" ht="12">
      <c r="B15" s="24" t="s">
        <v>15</v>
      </c>
      <c r="Q15" s="32">
        <v>11</v>
      </c>
    </row>
  </sheetData>
  <sheetProtection/>
  <mergeCells count="13">
    <mergeCell ref="B3:I3"/>
    <mergeCell ref="F12:G12"/>
    <mergeCell ref="H12:P12"/>
    <mergeCell ref="B8:C8"/>
    <mergeCell ref="D8:P8"/>
    <mergeCell ref="F9:G9"/>
    <mergeCell ref="H9:P9"/>
    <mergeCell ref="F10:G10"/>
    <mergeCell ref="H10:P10"/>
    <mergeCell ref="F11:G11"/>
    <mergeCell ref="H11:P11"/>
    <mergeCell ref="F13:G13"/>
    <mergeCell ref="H13:P13"/>
  </mergeCells>
  <hyperlinks>
    <hyperlink ref="B8" location="'Actual_vs_Forecast_Examples_SC'!A1" tooltip="Go to Actual vs. Forecast Examples" display="'Actual_vs_Forecast_Examples_SC'!A1"/>
    <hyperlink ref="D8" location="'Actual_vs_Forecast_Examples_SC'!A1" tooltip="Go to Actual vs. Forecast Examples" display="'Actual_vs_Forecast_Examples_SC'!A1"/>
    <hyperlink ref="F9" location="'Forecast_Data_BA'!A1" tooltip="Go to Forecast Data" display="'Forecast_Data_BA'!A1"/>
    <hyperlink ref="H9" location="'Forecast_Data_BA'!A1" tooltip="Go to Forecast Data" display="'Forecast_Data_BA'!A1"/>
    <hyperlink ref="F10" location="'Actual_Data_BA'!A1" tooltip="Go to Actual Data" display="'Actual_Data_BA'!A1"/>
    <hyperlink ref="H10" location="'Actual_Data_BA'!A1" tooltip="Go to Actual Data" display="'Actual_Data_BA'!A1"/>
    <hyperlink ref="F11" location="'Bad_Outputs_BO'!A1" tooltip="Go to Bad Outputs Example" display="'Bad_Outputs_BO'!A1"/>
    <hyperlink ref="H11" location="'Bad_Outputs_BO'!A1" tooltip="Go to Bad Outputs Example" display="'Bad_Outputs_BO'!A1"/>
    <hyperlink ref="F12" location="'Simple_Outputs_BO'!A1" tooltip="Go to Simple Outputs Example" display="'Simple_Outputs_BO'!A1"/>
    <hyperlink ref="H12" location="'Simple_Outputs_BO'!A1" tooltip="Go to Simple Outputs Example" display="'Simple_Outputs_BO'!A1"/>
    <hyperlink ref="F13" location="'Better_Outputs_BO'!A1" tooltip="Go to Better Outputs Example" display="'Better_Outputs_BO'!A1"/>
    <hyperlink ref="H13" location="'Better_Outputs_BO'!A1" tooltip="Go to Better Outputs Example" display="'Better_Outputs_BO'!A1"/>
    <hyperlink ref="Q8" location="Examples_SC!A1" tooltip="Go to Actual vs. Forecast Examples" display="Examples_SC!A1"/>
    <hyperlink ref="Q9" location="Rolling_Budgets_BA!B5" tooltip="Go to Forecast Data" display="Rolling_Budgets_BA!B5"/>
    <hyperlink ref="Q10" location="Rolling_Budgets_BO!B5" tooltip="Go to Actual Data" display="Rolling_Budgets_BO!B5"/>
    <hyperlink ref="Q11" location="Forecast_Data_BA!B5" tooltip="Go to Bad Outputs Example" display="Forecast_Data_BA!B5"/>
    <hyperlink ref="Q12" location="Actual_Data_BA!B5" tooltip="Go to Simple Outputs Example" display="Actual_Data_BA!B5"/>
    <hyperlink ref="Q13" location="Bias_and_Estimates_BO!B5" tooltip="Go to Better Outputs Example" display="Bias_and_Estimates_BO!B5"/>
    <hyperlink ref="A6" location="$B$7" tooltip="Go to Top of Sheet" display="$B$7"/>
    <hyperlink ref="B3" location="'GC'!A1" tooltip="Go to Cover Sheet" display="'GC'!A1"/>
    <hyperlink ref="B8:C8" location="Examples_SC!A1" tooltip="Go to Actual vs. Forecast Examples" display="Examples_SC!A1"/>
    <hyperlink ref="D8:P8" location="Examples_SC!A1" tooltip="Go to Actual vs. Forecast Examples" display="Examples_SC!A1"/>
    <hyperlink ref="F9:G9" location="Rolling_Budgets_BA!B5" tooltip="Go to Forecast Data" display="a."/>
    <hyperlink ref="H9:P9" location="Rolling_Budgets_BA!B5" tooltip="Go to Forecast Data" display="Rolling_Budgets_BA!B5"/>
    <hyperlink ref="F10:G10" location="Rolling_Budgets_BO!B5" tooltip="Go to Actual Data" display="b."/>
    <hyperlink ref="H10:P10" location="Rolling_Budgets_BO!B5" tooltip="Go to Actual Data" display="Rolling_Budgets_BO!B5"/>
    <hyperlink ref="F11:G11" location="Forecast_Data_BA!B5" tooltip="Go to Bad Outputs Example" display="c."/>
    <hyperlink ref="H11:P11" location="Forecast_Data_BA!B5" tooltip="Go to Bad Outputs Example" display="Forecast_Data_BA!B5"/>
    <hyperlink ref="F12:G12" location="Actual_Data_BA!B5" tooltip="Go to Simple Outputs Example" display="d."/>
    <hyperlink ref="H12:P12" location="Actual_Data_BA!B5" tooltip="Go to Simple Outputs Example" display="Actual_Data_BA!B5"/>
    <hyperlink ref="F13:G13" location="Bias_and_Estimates_BO!B5" tooltip="Go to Better Outputs Example" display="e."/>
    <hyperlink ref="H13:P13" location="Bias_and_Estimates_BO!B5" tooltip="Go to Better Outputs Example" display="Bias_and_Estimates_BO!B5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C13" sqref="C13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12</v>
      </c>
    </row>
    <row r="9" ht="18">
      <c r="C9" s="2" t="s">
        <v>54</v>
      </c>
    </row>
    <row r="10" ht="16.5">
      <c r="C10" s="18" t="s">
        <v>13</v>
      </c>
    </row>
    <row r="11" ht="15.75">
      <c r="C11" s="5" t="str">
        <f>Model_Name</f>
        <v>Rolling Budgets and Other Examples</v>
      </c>
    </row>
    <row r="12" spans="3:6" ht="11.25">
      <c r="C12" s="64" t="s">
        <v>3</v>
      </c>
      <c r="D12" s="64"/>
      <c r="E12" s="64"/>
      <c r="F12" s="64"/>
    </row>
    <row r="13" spans="3:4" ht="12.75">
      <c r="C13" s="9" t="s">
        <v>9</v>
      </c>
      <c r="D13" s="9" t="s">
        <v>10</v>
      </c>
    </row>
    <row r="17" ht="11.25">
      <c r="C17" s="3" t="s">
        <v>11</v>
      </c>
    </row>
    <row r="18" ht="11.25">
      <c r="C18" s="4" t="s">
        <v>83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Rolling_Budgets_BA!B5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0"/>
  <sheetViews>
    <sheetView showGridLines="0" zoomScalePageLayoutView="0" workbookViewId="0" topLeftCell="A1">
      <pane xSplit="1" ySplit="4" topLeftCell="B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10.83203125" defaultRowHeight="11.25"/>
  <cols>
    <col min="1" max="5" width="3.83203125" style="10" customWidth="1"/>
    <col min="6" max="8" width="10.83203125" style="10" customWidth="1"/>
    <col min="9" max="9" width="9.33203125" style="10" customWidth="1"/>
    <col min="10" max="10" width="10.83203125" style="10" customWidth="1"/>
    <col min="11" max="11" width="9.16015625" style="10" customWidth="1"/>
    <col min="12" max="12" width="11.5" style="10" bestFit="1" customWidth="1"/>
    <col min="13" max="16384" width="10.83203125" style="10" customWidth="1"/>
  </cols>
  <sheetData>
    <row r="1" spans="1:2" ht="18">
      <c r="A1" s="34" t="s">
        <v>20</v>
      </c>
      <c r="B1" s="35" t="s">
        <v>53</v>
      </c>
    </row>
    <row r="2" ht="15.75">
      <c r="B2" s="36" t="str">
        <f>Model_Name</f>
        <v>Rolling Budgets and Other Examples</v>
      </c>
    </row>
    <row r="3" spans="2:6" ht="11.25">
      <c r="B3" s="70" t="s">
        <v>3</v>
      </c>
      <c r="C3" s="70"/>
      <c r="D3" s="70"/>
      <c r="E3" s="70"/>
      <c r="F3" s="70"/>
    </row>
    <row r="4" spans="1:6" ht="12.75">
      <c r="A4" s="14" t="s">
        <v>6</v>
      </c>
      <c r="B4" s="16" t="s">
        <v>9</v>
      </c>
      <c r="C4" s="16" t="s">
        <v>10</v>
      </c>
      <c r="F4" s="17"/>
    </row>
    <row r="5" ht="11.25">
      <c r="B5" s="13"/>
    </row>
    <row r="7" ht="12.75">
      <c r="B7" s="37" t="str">
        <f>B1</f>
        <v>Rolling Budgets - Inputs</v>
      </c>
    </row>
    <row r="9" ht="12">
      <c r="C9" s="38" t="s">
        <v>34</v>
      </c>
    </row>
    <row r="12" ht="11.25">
      <c r="E12" s="75" t="s">
        <v>56</v>
      </c>
    </row>
    <row r="13" ht="12" thickBot="1"/>
    <row r="14" spans="6:9" ht="12" thickBot="1">
      <c r="F14" s="10" t="str">
        <f>E12</f>
        <v>Rolling Budget Start Date</v>
      </c>
      <c r="I14" s="74">
        <v>42035</v>
      </c>
    </row>
    <row r="17" ht="11.25">
      <c r="E17" s="75" t="s">
        <v>57</v>
      </c>
    </row>
    <row r="18" spans="9:46" ht="12" thickBot="1">
      <c r="I18" s="73">
        <f ca="1">EOMONTH(TODAY(),0)</f>
        <v>41973</v>
      </c>
      <c r="J18" s="73">
        <f>EOMONTH(I18,1)</f>
        <v>42004</v>
      </c>
      <c r="K18" s="73">
        <f aca="true" t="shared" si="0" ref="K18:AT18">EOMONTH(J18,1)</f>
        <v>42035</v>
      </c>
      <c r="L18" s="73">
        <f t="shared" si="0"/>
        <v>42063</v>
      </c>
      <c r="M18" s="73">
        <f t="shared" si="0"/>
        <v>42094</v>
      </c>
      <c r="N18" s="73">
        <f t="shared" si="0"/>
        <v>42124</v>
      </c>
      <c r="O18" s="73">
        <f t="shared" si="0"/>
        <v>42155</v>
      </c>
      <c r="P18" s="73">
        <f t="shared" si="0"/>
        <v>42185</v>
      </c>
      <c r="Q18" s="73">
        <f t="shared" si="0"/>
        <v>42216</v>
      </c>
      <c r="R18" s="73">
        <f t="shared" si="0"/>
        <v>42247</v>
      </c>
      <c r="S18" s="73">
        <f t="shared" si="0"/>
        <v>42277</v>
      </c>
      <c r="T18" s="73">
        <f t="shared" si="0"/>
        <v>42308</v>
      </c>
      <c r="U18" s="73">
        <f t="shared" si="0"/>
        <v>42338</v>
      </c>
      <c r="V18" s="73">
        <f t="shared" si="0"/>
        <v>42369</v>
      </c>
      <c r="W18" s="73">
        <f t="shared" si="0"/>
        <v>42400</v>
      </c>
      <c r="X18" s="73">
        <f t="shared" si="0"/>
        <v>42429</v>
      </c>
      <c r="Y18" s="73">
        <f t="shared" si="0"/>
        <v>42460</v>
      </c>
      <c r="Z18" s="73">
        <f t="shared" si="0"/>
        <v>42490</v>
      </c>
      <c r="AA18" s="73">
        <f t="shared" si="0"/>
        <v>42521</v>
      </c>
      <c r="AB18" s="73">
        <f t="shared" si="0"/>
        <v>42551</v>
      </c>
      <c r="AC18" s="73">
        <f t="shared" si="0"/>
        <v>42582</v>
      </c>
      <c r="AD18" s="73">
        <f t="shared" si="0"/>
        <v>42613</v>
      </c>
      <c r="AE18" s="73">
        <f t="shared" si="0"/>
        <v>42643</v>
      </c>
      <c r="AF18" s="73">
        <f t="shared" si="0"/>
        <v>42674</v>
      </c>
      <c r="AG18" s="73">
        <f t="shared" si="0"/>
        <v>42704</v>
      </c>
      <c r="AH18" s="73">
        <f t="shared" si="0"/>
        <v>42735</v>
      </c>
      <c r="AI18" s="73">
        <f t="shared" si="0"/>
        <v>42766</v>
      </c>
      <c r="AJ18" s="73">
        <f t="shared" si="0"/>
        <v>42794</v>
      </c>
      <c r="AK18" s="73">
        <f t="shared" si="0"/>
        <v>42825</v>
      </c>
      <c r="AL18" s="73">
        <f t="shared" si="0"/>
        <v>42855</v>
      </c>
      <c r="AM18" s="73">
        <f t="shared" si="0"/>
        <v>42886</v>
      </c>
      <c r="AN18" s="73">
        <f t="shared" si="0"/>
        <v>42916</v>
      </c>
      <c r="AO18" s="73">
        <f t="shared" si="0"/>
        <v>42947</v>
      </c>
      <c r="AP18" s="73">
        <f t="shared" si="0"/>
        <v>42978</v>
      </c>
      <c r="AQ18" s="73">
        <f t="shared" si="0"/>
        <v>43008</v>
      </c>
      <c r="AR18" s="73">
        <f t="shared" si="0"/>
        <v>43039</v>
      </c>
      <c r="AS18" s="73">
        <f t="shared" si="0"/>
        <v>43069</v>
      </c>
      <c r="AT18" s="73">
        <f t="shared" si="0"/>
        <v>43100</v>
      </c>
    </row>
    <row r="19" spans="6:46" ht="12" thickBot="1">
      <c r="F19" s="10" t="s">
        <v>36</v>
      </c>
      <c r="I19" s="40">
        <v>100</v>
      </c>
      <c r="J19" s="40">
        <v>200</v>
      </c>
      <c r="K19" s="40">
        <v>300</v>
      </c>
      <c r="L19" s="40">
        <v>400</v>
      </c>
      <c r="M19" s="40">
        <v>500</v>
      </c>
      <c r="N19" s="40">
        <v>600</v>
      </c>
      <c r="O19" s="40">
        <v>700</v>
      </c>
      <c r="P19" s="40">
        <v>800</v>
      </c>
      <c r="Q19" s="40">
        <v>900</v>
      </c>
      <c r="R19" s="40">
        <v>1000</v>
      </c>
      <c r="S19" s="40">
        <v>1100</v>
      </c>
      <c r="T19" s="40">
        <v>1200</v>
      </c>
      <c r="U19" s="40">
        <v>1300</v>
      </c>
      <c r="V19" s="40">
        <v>1400</v>
      </c>
      <c r="W19" s="40">
        <v>1500</v>
      </c>
      <c r="X19" s="40">
        <v>1600</v>
      </c>
      <c r="Y19" s="40">
        <v>1700</v>
      </c>
      <c r="Z19" s="40">
        <v>1800</v>
      </c>
      <c r="AA19" s="40">
        <v>1900</v>
      </c>
      <c r="AB19" s="40">
        <v>2000</v>
      </c>
      <c r="AC19" s="40">
        <v>2100</v>
      </c>
      <c r="AD19" s="40">
        <v>2200</v>
      </c>
      <c r="AE19" s="40">
        <v>2300</v>
      </c>
      <c r="AF19" s="40">
        <v>2400</v>
      </c>
      <c r="AG19" s="40">
        <v>2500</v>
      </c>
      <c r="AH19" s="40">
        <v>2600</v>
      </c>
      <c r="AI19" s="40">
        <v>2700</v>
      </c>
      <c r="AJ19" s="40">
        <v>2800</v>
      </c>
      <c r="AK19" s="40">
        <v>2900</v>
      </c>
      <c r="AL19" s="40">
        <v>3000</v>
      </c>
      <c r="AM19" s="40">
        <v>3100</v>
      </c>
      <c r="AN19" s="40">
        <v>3200</v>
      </c>
      <c r="AO19" s="40">
        <v>3300</v>
      </c>
      <c r="AP19" s="40">
        <v>3400</v>
      </c>
      <c r="AQ19" s="40">
        <v>3500</v>
      </c>
      <c r="AR19" s="40">
        <v>3600</v>
      </c>
      <c r="AS19" s="40">
        <v>3700</v>
      </c>
      <c r="AT19" s="40">
        <v>3800</v>
      </c>
    </row>
    <row r="22" ht="11.25">
      <c r="E22" s="75" t="s">
        <v>58</v>
      </c>
    </row>
    <row r="23" ht="12" thickBot="1"/>
    <row r="24" spans="6:46" ht="12" thickBot="1">
      <c r="F24" s="10" t="s">
        <v>59</v>
      </c>
      <c r="I24" s="72">
        <v>0.16</v>
      </c>
      <c r="J24" s="72">
        <v>0.17</v>
      </c>
      <c r="K24" s="72">
        <v>0.18</v>
      </c>
      <c r="L24" s="72">
        <v>0.19</v>
      </c>
      <c r="M24" s="72">
        <v>0.2</v>
      </c>
      <c r="N24" s="72">
        <v>0.21</v>
      </c>
      <c r="O24" s="72">
        <v>0.22</v>
      </c>
      <c r="P24" s="72">
        <v>0.23</v>
      </c>
      <c r="Q24" s="72">
        <v>0.24</v>
      </c>
      <c r="R24" s="72">
        <v>0.25</v>
      </c>
      <c r="S24" s="72">
        <v>0.26</v>
      </c>
      <c r="T24" s="72">
        <v>0.27</v>
      </c>
      <c r="U24" s="72">
        <v>0.28</v>
      </c>
      <c r="V24" s="72">
        <v>0.29</v>
      </c>
      <c r="W24" s="72">
        <v>0.3</v>
      </c>
      <c r="X24" s="72">
        <v>0.31</v>
      </c>
      <c r="Y24" s="72">
        <v>0.32</v>
      </c>
      <c r="Z24" s="72">
        <v>0.33</v>
      </c>
      <c r="AA24" s="72">
        <v>0.34</v>
      </c>
      <c r="AB24" s="72">
        <v>0.35</v>
      </c>
      <c r="AC24" s="72">
        <v>0.36</v>
      </c>
      <c r="AD24" s="72">
        <v>0.37</v>
      </c>
      <c r="AE24" s="72">
        <v>0.38</v>
      </c>
      <c r="AF24" s="72">
        <v>0.39</v>
      </c>
      <c r="AG24" s="72">
        <v>0.4</v>
      </c>
      <c r="AH24" s="72">
        <v>0.41</v>
      </c>
      <c r="AI24" s="72">
        <v>0.42</v>
      </c>
      <c r="AJ24" s="72">
        <v>0.43</v>
      </c>
      <c r="AK24" s="72">
        <v>0.44</v>
      </c>
      <c r="AL24" s="72">
        <v>0.45</v>
      </c>
      <c r="AM24" s="72">
        <v>0.46</v>
      </c>
      <c r="AN24" s="72">
        <v>0.47</v>
      </c>
      <c r="AO24" s="72">
        <v>0.48</v>
      </c>
      <c r="AP24" s="72">
        <v>0.49</v>
      </c>
      <c r="AQ24" s="72">
        <v>0.5</v>
      </c>
      <c r="AR24" s="72">
        <v>0.51</v>
      </c>
      <c r="AS24" s="72">
        <v>0.52</v>
      </c>
      <c r="AT24" s="72">
        <v>0.53</v>
      </c>
    </row>
    <row r="27" ht="11.25">
      <c r="E27" s="75" t="s">
        <v>60</v>
      </c>
    </row>
    <row r="28" ht="12" thickBot="1"/>
    <row r="29" spans="6:46" ht="12" thickBot="1">
      <c r="F29" s="10" t="s">
        <v>61</v>
      </c>
      <c r="I29" s="40">
        <v>10</v>
      </c>
      <c r="J29" s="40">
        <v>10</v>
      </c>
      <c r="K29" s="40">
        <v>10</v>
      </c>
      <c r="L29" s="40">
        <v>10</v>
      </c>
      <c r="M29" s="40">
        <v>10</v>
      </c>
      <c r="N29" s="40">
        <v>10</v>
      </c>
      <c r="O29" s="40">
        <v>10</v>
      </c>
      <c r="P29" s="40">
        <v>10</v>
      </c>
      <c r="Q29" s="40">
        <v>10</v>
      </c>
      <c r="R29" s="40">
        <v>10</v>
      </c>
      <c r="S29" s="40">
        <v>10</v>
      </c>
      <c r="T29" s="40">
        <v>10</v>
      </c>
      <c r="U29" s="40">
        <v>10</v>
      </c>
      <c r="V29" s="40">
        <v>10</v>
      </c>
      <c r="W29" s="40">
        <v>10</v>
      </c>
      <c r="X29" s="40">
        <v>10</v>
      </c>
      <c r="Y29" s="40">
        <v>10</v>
      </c>
      <c r="Z29" s="40">
        <v>10</v>
      </c>
      <c r="AA29" s="40">
        <v>10</v>
      </c>
      <c r="AB29" s="40">
        <v>10</v>
      </c>
      <c r="AC29" s="40">
        <v>10</v>
      </c>
      <c r="AD29" s="40">
        <v>10</v>
      </c>
      <c r="AE29" s="40">
        <v>10</v>
      </c>
      <c r="AF29" s="40">
        <v>10</v>
      </c>
      <c r="AG29" s="40">
        <v>10</v>
      </c>
      <c r="AH29" s="40">
        <v>10</v>
      </c>
      <c r="AI29" s="40">
        <v>10</v>
      </c>
      <c r="AJ29" s="40">
        <v>10</v>
      </c>
      <c r="AK29" s="40">
        <v>10</v>
      </c>
      <c r="AL29" s="40">
        <v>10</v>
      </c>
      <c r="AM29" s="40">
        <v>10</v>
      </c>
      <c r="AN29" s="40">
        <v>10</v>
      </c>
      <c r="AO29" s="40">
        <v>10</v>
      </c>
      <c r="AP29" s="40">
        <v>10</v>
      </c>
      <c r="AQ29" s="40">
        <v>10</v>
      </c>
      <c r="AR29" s="40">
        <v>10</v>
      </c>
      <c r="AS29" s="40">
        <v>10</v>
      </c>
      <c r="AT29" s="40">
        <v>10</v>
      </c>
    </row>
    <row r="30" spans="6:46" ht="12" thickBot="1">
      <c r="F30" s="10" t="s">
        <v>62</v>
      </c>
      <c r="I30" s="72">
        <v>0.01</v>
      </c>
      <c r="J30" s="72">
        <v>0.015</v>
      </c>
      <c r="K30" s="72">
        <v>0.02</v>
      </c>
      <c r="L30" s="72">
        <v>0.025</v>
      </c>
      <c r="M30" s="72">
        <v>0.03</v>
      </c>
      <c r="N30" s="72">
        <v>0.035</v>
      </c>
      <c r="O30" s="72">
        <v>0.04</v>
      </c>
      <c r="P30" s="72">
        <v>0.045</v>
      </c>
      <c r="Q30" s="72">
        <v>0.05</v>
      </c>
      <c r="R30" s="72">
        <v>0.055</v>
      </c>
      <c r="S30" s="72">
        <v>0.06</v>
      </c>
      <c r="T30" s="72">
        <v>0.065</v>
      </c>
      <c r="U30" s="72">
        <v>0.07</v>
      </c>
      <c r="V30" s="72">
        <v>0.075</v>
      </c>
      <c r="W30" s="72">
        <v>0.08</v>
      </c>
      <c r="X30" s="72">
        <v>0.085</v>
      </c>
      <c r="Y30" s="72">
        <v>0.09</v>
      </c>
      <c r="Z30" s="72">
        <v>0.095</v>
      </c>
      <c r="AA30" s="72">
        <v>0.1</v>
      </c>
      <c r="AB30" s="72">
        <v>0.105</v>
      </c>
      <c r="AC30" s="72">
        <v>0.11</v>
      </c>
      <c r="AD30" s="72">
        <v>0.115</v>
      </c>
      <c r="AE30" s="72">
        <v>0.12</v>
      </c>
      <c r="AF30" s="72">
        <v>0.125</v>
      </c>
      <c r="AG30" s="72">
        <v>0.13</v>
      </c>
      <c r="AH30" s="72">
        <v>0.135</v>
      </c>
      <c r="AI30" s="72">
        <v>0.14</v>
      </c>
      <c r="AJ30" s="72">
        <v>0.145</v>
      </c>
      <c r="AK30" s="72">
        <v>0.15</v>
      </c>
      <c r="AL30" s="72">
        <v>0.155</v>
      </c>
      <c r="AM30" s="72">
        <v>0.16</v>
      </c>
      <c r="AN30" s="72">
        <v>0.165</v>
      </c>
      <c r="AO30" s="72">
        <v>0.17</v>
      </c>
      <c r="AP30" s="72">
        <v>0.175</v>
      </c>
      <c r="AQ30" s="72">
        <v>0.18</v>
      </c>
      <c r="AR30" s="72">
        <v>0.185</v>
      </c>
      <c r="AS30" s="72">
        <v>0.19</v>
      </c>
      <c r="AT30" s="72">
        <v>0.195</v>
      </c>
    </row>
  </sheetData>
  <sheetProtection/>
  <mergeCells count="1">
    <mergeCell ref="B3:F3"/>
  </mergeCells>
  <conditionalFormatting sqref="I19:AT19">
    <cfRule type="expression" priority="4" dxfId="2" stopIfTrue="1">
      <formula>I$18&lt;$I$14</formula>
    </cfRule>
  </conditionalFormatting>
  <conditionalFormatting sqref="I24:AT24">
    <cfRule type="expression" priority="3" dxfId="2" stopIfTrue="1">
      <formula>I$18&lt;$I$14</formula>
    </cfRule>
  </conditionalFormatting>
  <conditionalFormatting sqref="I29:AT29">
    <cfRule type="expression" priority="2" dxfId="2" stopIfTrue="1">
      <formula>I$18&lt;&gt;$I$14</formula>
    </cfRule>
  </conditionalFormatting>
  <conditionalFormatting sqref="I30:AT30">
    <cfRule type="expression" priority="1" dxfId="2" stopIfTrue="1">
      <formula>I$18&lt;=$I$14</formula>
    </cfRule>
  </conditionalFormatting>
  <dataValidations count="1">
    <dataValidation type="list" allowBlank="1" showInputMessage="1" showErrorMessage="1" sqref="I14">
      <formula1>$I$18:$AT$18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Examples_SC!A1" tooltip="Go to Previous Sheet" display="ç"/>
    <hyperlink ref="C4" location="Rolling_Budgets_BO!B5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landscape" paperSize="9" r:id="rId1"/>
  <headerFooter alignWithMargins="0">
    <oddFooter>&amp;L&amp;"Arial,Bold"&amp;7&amp;F
&amp;A
Printed: &amp;T on &amp;D&amp;C&amp;"Arial,Bold"&amp;10Page &amp;P of &amp;N&amp;RSumProduct Pty Ltd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zoomScalePageLayoutView="0" workbookViewId="0" topLeftCell="A1">
      <pane xSplit="1" ySplit="4" topLeftCell="B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10.83203125" defaultRowHeight="11.25"/>
  <cols>
    <col min="1" max="5" width="3.83203125" style="77" customWidth="1"/>
    <col min="6" max="8" width="10.83203125" style="77" customWidth="1"/>
    <col min="9" max="9" width="9.33203125" style="77" customWidth="1"/>
    <col min="10" max="10" width="10.83203125" style="77" customWidth="1"/>
    <col min="11" max="11" width="9.16015625" style="77" customWidth="1"/>
    <col min="12" max="12" width="11.5" style="77" bestFit="1" customWidth="1"/>
    <col min="13" max="16384" width="10.83203125" style="77" customWidth="1"/>
  </cols>
  <sheetData>
    <row r="1" spans="1:2" ht="18">
      <c r="A1" s="93" t="s">
        <v>20</v>
      </c>
      <c r="B1" s="76" t="s">
        <v>63</v>
      </c>
    </row>
    <row r="2" ht="15.75">
      <c r="B2" s="78" t="str">
        <f>Model_Name</f>
        <v>Rolling Budgets and Other Examples</v>
      </c>
    </row>
    <row r="3" spans="2:6" ht="11.25">
      <c r="B3" s="79" t="s">
        <v>3</v>
      </c>
      <c r="C3" s="79"/>
      <c r="D3" s="79"/>
      <c r="E3" s="79"/>
      <c r="F3" s="79"/>
    </row>
    <row r="4" spans="1:6" ht="12.75">
      <c r="A4" s="80" t="s">
        <v>6</v>
      </c>
      <c r="B4" s="80" t="s">
        <v>9</v>
      </c>
      <c r="C4" s="80" t="s">
        <v>10</v>
      </c>
      <c r="F4" s="82"/>
    </row>
    <row r="5" ht="11.25">
      <c r="B5" s="83"/>
    </row>
    <row r="7" ht="12.75">
      <c r="B7" s="84" t="str">
        <f>B1</f>
        <v>Rolling Budgets - Outputs</v>
      </c>
    </row>
    <row r="9" ht="12">
      <c r="C9" s="85" t="s">
        <v>64</v>
      </c>
    </row>
    <row r="11" spans="9:20" ht="11.25">
      <c r="I11" s="86">
        <f>Rolling_Budgets_BA!$I$14</f>
        <v>42035</v>
      </c>
      <c r="J11" s="86">
        <f>EOMONTH(I11,1)</f>
        <v>42063</v>
      </c>
      <c r="K11" s="86">
        <f aca="true" t="shared" si="0" ref="K11:S11">EOMONTH(J11,1)</f>
        <v>42094</v>
      </c>
      <c r="L11" s="86">
        <f t="shared" si="0"/>
        <v>42124</v>
      </c>
      <c r="M11" s="86">
        <f t="shared" si="0"/>
        <v>42155</v>
      </c>
      <c r="N11" s="86">
        <f t="shared" si="0"/>
        <v>42185</v>
      </c>
      <c r="O11" s="86">
        <f t="shared" si="0"/>
        <v>42216</v>
      </c>
      <c r="P11" s="86">
        <f t="shared" si="0"/>
        <v>42247</v>
      </c>
      <c r="Q11" s="86">
        <f t="shared" si="0"/>
        <v>42277</v>
      </c>
      <c r="R11" s="86">
        <f t="shared" si="0"/>
        <v>42308</v>
      </c>
      <c r="S11" s="86">
        <f t="shared" si="0"/>
        <v>42338</v>
      </c>
      <c r="T11" s="86">
        <f>EOMONTH(S11,1)</f>
        <v>42369</v>
      </c>
    </row>
    <row r="13" spans="6:20" ht="11.25">
      <c r="F13" s="77" t="str">
        <f>Rolling_Budgets_BA!E17</f>
        <v>Revenue</v>
      </c>
      <c r="I13" s="87">
        <f>LOOKUP(I$11,Rolling_Budgets_BA!$I$18:$AT$18,Rolling_Budgets_BA!$I19:$AT19)</f>
        <v>300</v>
      </c>
      <c r="J13" s="87">
        <f>LOOKUP(J$11,Rolling_Budgets_BA!$I$18:$AT$18,Rolling_Budgets_BA!$I19:$AT19)</f>
        <v>400</v>
      </c>
      <c r="K13" s="87">
        <f>LOOKUP(K$11,Rolling_Budgets_BA!$I$18:$AT$18,Rolling_Budgets_BA!$I19:$AT19)</f>
        <v>500</v>
      </c>
      <c r="L13" s="87">
        <f>LOOKUP(L$11,Rolling_Budgets_BA!$I$18:$AT$18,Rolling_Budgets_BA!$I19:$AT19)</f>
        <v>600</v>
      </c>
      <c r="M13" s="87">
        <f>LOOKUP(M$11,Rolling_Budgets_BA!$I$18:$AT$18,Rolling_Budgets_BA!$I19:$AT19)</f>
        <v>700</v>
      </c>
      <c r="N13" s="87">
        <f>LOOKUP(N$11,Rolling_Budgets_BA!$I$18:$AT$18,Rolling_Budgets_BA!$I19:$AT19)</f>
        <v>800</v>
      </c>
      <c r="O13" s="87">
        <f>LOOKUP(O$11,Rolling_Budgets_BA!$I$18:$AT$18,Rolling_Budgets_BA!$I19:$AT19)</f>
        <v>900</v>
      </c>
      <c r="P13" s="87">
        <f>LOOKUP(P$11,Rolling_Budgets_BA!$I$18:$AT$18,Rolling_Budgets_BA!$I19:$AT19)</f>
        <v>1000</v>
      </c>
      <c r="Q13" s="87">
        <f>LOOKUP(Q$11,Rolling_Budgets_BA!$I$18:$AT$18,Rolling_Budgets_BA!$I19:$AT19)</f>
        <v>1100</v>
      </c>
      <c r="R13" s="87">
        <f>LOOKUP(R$11,Rolling_Budgets_BA!$I$18:$AT$18,Rolling_Budgets_BA!$I19:$AT19)</f>
        <v>1200</v>
      </c>
      <c r="S13" s="87">
        <f>LOOKUP(S$11,Rolling_Budgets_BA!$I$18:$AT$18,Rolling_Budgets_BA!$I19:$AT19)</f>
        <v>1300</v>
      </c>
      <c r="T13" s="87">
        <f>LOOKUP(T$11,Rolling_Budgets_BA!$I$18:$AT$18,Rolling_Budgets_BA!$I19:$AT19)</f>
        <v>1400</v>
      </c>
    </row>
    <row r="14" spans="9:20" ht="11.25"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6:20" ht="11.25">
      <c r="F15" s="77" t="str">
        <f>Rolling_Budgets_BA!E22</f>
        <v>COGS</v>
      </c>
      <c r="I15" s="89">
        <f>-I13*LOOKUP(I$11,Rolling_Budgets_BA!$I$18:$AT$18,Rolling_Budgets_BA!$I24:$AT24)</f>
        <v>-54</v>
      </c>
      <c r="J15" s="89">
        <f>-J13*LOOKUP(J$11,Rolling_Budgets_BA!$I$18:$AT$18,Rolling_Budgets_BA!$I24:$AT24)</f>
        <v>-76</v>
      </c>
      <c r="K15" s="89">
        <f>-K13*LOOKUP(K$11,Rolling_Budgets_BA!$I$18:$AT$18,Rolling_Budgets_BA!$I24:$AT24)</f>
        <v>-100</v>
      </c>
      <c r="L15" s="89">
        <f>-L13*LOOKUP(L$11,Rolling_Budgets_BA!$I$18:$AT$18,Rolling_Budgets_BA!$I24:$AT24)</f>
        <v>-126</v>
      </c>
      <c r="M15" s="89">
        <f>-M13*LOOKUP(M$11,Rolling_Budgets_BA!$I$18:$AT$18,Rolling_Budgets_BA!$I24:$AT24)</f>
        <v>-154</v>
      </c>
      <c r="N15" s="89">
        <f>-N13*LOOKUP(N$11,Rolling_Budgets_BA!$I$18:$AT$18,Rolling_Budgets_BA!$I24:$AT24)</f>
        <v>-184</v>
      </c>
      <c r="O15" s="89">
        <f>-O13*LOOKUP(O$11,Rolling_Budgets_BA!$I$18:$AT$18,Rolling_Budgets_BA!$I24:$AT24)</f>
        <v>-216</v>
      </c>
      <c r="P15" s="89">
        <f>-P13*LOOKUP(P$11,Rolling_Budgets_BA!$I$18:$AT$18,Rolling_Budgets_BA!$I24:$AT24)</f>
        <v>-250</v>
      </c>
      <c r="Q15" s="89">
        <f>-Q13*LOOKUP(Q$11,Rolling_Budgets_BA!$I$18:$AT$18,Rolling_Budgets_BA!$I24:$AT24)</f>
        <v>-286</v>
      </c>
      <c r="R15" s="89">
        <f>-R13*LOOKUP(R$11,Rolling_Budgets_BA!$I$18:$AT$18,Rolling_Budgets_BA!$I24:$AT24)</f>
        <v>-324</v>
      </c>
      <c r="S15" s="89">
        <f>-S13*LOOKUP(S$11,Rolling_Budgets_BA!$I$18:$AT$18,Rolling_Budgets_BA!$I24:$AT24)</f>
        <v>-364.00000000000006</v>
      </c>
      <c r="T15" s="89">
        <f>-T13*LOOKUP(T$11,Rolling_Budgets_BA!$I$18:$AT$18,Rolling_Budgets_BA!$I24:$AT24)</f>
        <v>-406</v>
      </c>
    </row>
    <row r="17" spans="6:20" ht="11.25">
      <c r="F17" s="90" t="s">
        <v>65</v>
      </c>
      <c r="G17" s="90"/>
      <c r="H17" s="90"/>
      <c r="I17" s="91">
        <f>I13+I15</f>
        <v>246</v>
      </c>
      <c r="J17" s="91">
        <f aca="true" t="shared" si="1" ref="J17:T17">J13+J15</f>
        <v>324</v>
      </c>
      <c r="K17" s="91">
        <f t="shared" si="1"/>
        <v>400</v>
      </c>
      <c r="L17" s="91">
        <f t="shared" si="1"/>
        <v>474</v>
      </c>
      <c r="M17" s="91">
        <f t="shared" si="1"/>
        <v>546</v>
      </c>
      <c r="N17" s="91">
        <f t="shared" si="1"/>
        <v>616</v>
      </c>
      <c r="O17" s="91">
        <f t="shared" si="1"/>
        <v>684</v>
      </c>
      <c r="P17" s="91">
        <f t="shared" si="1"/>
        <v>750</v>
      </c>
      <c r="Q17" s="91">
        <f t="shared" si="1"/>
        <v>814</v>
      </c>
      <c r="R17" s="91">
        <f t="shared" si="1"/>
        <v>876</v>
      </c>
      <c r="S17" s="91">
        <f t="shared" si="1"/>
        <v>936</v>
      </c>
      <c r="T17" s="91">
        <f t="shared" si="1"/>
        <v>994</v>
      </c>
    </row>
    <row r="19" spans="6:20" ht="11.25">
      <c r="F19" s="77" t="str">
        <f>Rolling_Budgets_BA!E27</f>
        <v>Opex</v>
      </c>
      <c r="I19" s="87">
        <f>-IF(H$11="",LOOKUP(I$11,Rolling_Budgets_BA!$I$18:$AT$18,Rolling_Budgets_BA!$I29:$AT29),-H19*(1+LOOKUP(I$11,Rolling_Budgets_BA!$I$18:$AT$18,Rolling_Budgets_BA!$I30:$AT30)))</f>
        <v>-10</v>
      </c>
      <c r="J19" s="87">
        <f>-IF(I$11="",LOOKUP(J$11,Rolling_Budgets_BA!$I$18:$AT$18,Rolling_Budgets_BA!$I29:$AT29),-I19*(1+LOOKUP(J$11,Rolling_Budgets_BA!$I$18:$AT$18,Rolling_Budgets_BA!$I30:$AT30)))</f>
        <v>-10.25</v>
      </c>
      <c r="K19" s="87">
        <f>-IF(J$11="",LOOKUP(K$11,Rolling_Budgets_BA!$I$18:$AT$18,Rolling_Budgets_BA!$I29:$AT29),-J19*(1+LOOKUP(K$11,Rolling_Budgets_BA!$I$18:$AT$18,Rolling_Budgets_BA!$I30:$AT30)))</f>
        <v>-10.557500000000001</v>
      </c>
      <c r="L19" s="87">
        <f>-IF(K$11="",LOOKUP(L$11,Rolling_Budgets_BA!$I$18:$AT$18,Rolling_Budgets_BA!$I29:$AT29),-K19*(1+LOOKUP(L$11,Rolling_Budgets_BA!$I$18:$AT$18,Rolling_Budgets_BA!$I30:$AT30)))</f>
        <v>-10.9270125</v>
      </c>
      <c r="M19" s="87">
        <f>-IF(L$11="",LOOKUP(M$11,Rolling_Budgets_BA!$I$18:$AT$18,Rolling_Budgets_BA!$I29:$AT29),-L19*(1+LOOKUP(M$11,Rolling_Budgets_BA!$I$18:$AT$18,Rolling_Budgets_BA!$I30:$AT30)))</f>
        <v>-11.364093</v>
      </c>
      <c r="N19" s="87">
        <f>-IF(M$11="",LOOKUP(N$11,Rolling_Budgets_BA!$I$18:$AT$18,Rolling_Budgets_BA!$I29:$AT29),-M19*(1+LOOKUP(N$11,Rolling_Budgets_BA!$I$18:$AT$18,Rolling_Budgets_BA!$I30:$AT30)))</f>
        <v>-11.875477185</v>
      </c>
      <c r="O19" s="87">
        <f>-IF(N$11="",LOOKUP(O$11,Rolling_Budgets_BA!$I$18:$AT$18,Rolling_Budgets_BA!$I29:$AT29),-N19*(1+LOOKUP(O$11,Rolling_Budgets_BA!$I$18:$AT$18,Rolling_Budgets_BA!$I30:$AT30)))</f>
        <v>-12.469251044249999</v>
      </c>
      <c r="P19" s="87">
        <f>-IF(O$11="",LOOKUP(P$11,Rolling_Budgets_BA!$I$18:$AT$18,Rolling_Budgets_BA!$I29:$AT29),-O19*(1+LOOKUP(P$11,Rolling_Budgets_BA!$I$18:$AT$18,Rolling_Budgets_BA!$I30:$AT30)))</f>
        <v>-13.155059851683749</v>
      </c>
      <c r="Q19" s="87">
        <f>-IF(P$11="",LOOKUP(Q$11,Rolling_Budgets_BA!$I$18:$AT$18,Rolling_Budgets_BA!$I29:$AT29),-P19*(1+LOOKUP(Q$11,Rolling_Budgets_BA!$I$18:$AT$18,Rolling_Budgets_BA!$I30:$AT30)))</f>
        <v>-13.944363442784775</v>
      </c>
      <c r="R19" s="87">
        <f>-IF(Q$11="",LOOKUP(R$11,Rolling_Budgets_BA!$I$18:$AT$18,Rolling_Budgets_BA!$I29:$AT29),-Q19*(1+LOOKUP(R$11,Rolling_Budgets_BA!$I$18:$AT$18,Rolling_Budgets_BA!$I30:$AT30)))</f>
        <v>-14.850747066565784</v>
      </c>
      <c r="S19" s="87">
        <f>-IF(R$11="",LOOKUP(S$11,Rolling_Budgets_BA!$I$18:$AT$18,Rolling_Budgets_BA!$I29:$AT29),-R19*(1+LOOKUP(S$11,Rolling_Budgets_BA!$I$18:$AT$18,Rolling_Budgets_BA!$I30:$AT30)))</f>
        <v>-15.89029936122539</v>
      </c>
      <c r="T19" s="87">
        <f>-IF(S$11="",LOOKUP(T$11,Rolling_Budgets_BA!$I$18:$AT$18,Rolling_Budgets_BA!$I29:$AT29),-S19*(1+LOOKUP(T$11,Rolling_Budgets_BA!$I$18:$AT$18,Rolling_Budgets_BA!$I30:$AT30)))</f>
        <v>-17.08207181331729</v>
      </c>
    </row>
    <row r="21" spans="6:20" ht="12" thickBot="1">
      <c r="F21" s="90" t="s">
        <v>66</v>
      </c>
      <c r="I21" s="92">
        <f>I17+I19</f>
        <v>236</v>
      </c>
      <c r="J21" s="92">
        <f aca="true" t="shared" si="2" ref="J21:T21">J17+J19</f>
        <v>313.75</v>
      </c>
      <c r="K21" s="92">
        <f t="shared" si="2"/>
        <v>389.4425</v>
      </c>
      <c r="L21" s="92">
        <f t="shared" si="2"/>
        <v>463.0729875</v>
      </c>
      <c r="M21" s="92">
        <f t="shared" si="2"/>
        <v>534.635907</v>
      </c>
      <c r="N21" s="92">
        <f t="shared" si="2"/>
        <v>604.124522815</v>
      </c>
      <c r="O21" s="92">
        <f t="shared" si="2"/>
        <v>671.53074895575</v>
      </c>
      <c r="P21" s="92">
        <f t="shared" si="2"/>
        <v>736.8449401483163</v>
      </c>
      <c r="Q21" s="92">
        <f t="shared" si="2"/>
        <v>800.0556365572153</v>
      </c>
      <c r="R21" s="92">
        <f t="shared" si="2"/>
        <v>861.1492529334342</v>
      </c>
      <c r="S21" s="92">
        <f t="shared" si="2"/>
        <v>920.1097006387746</v>
      </c>
      <c r="T21" s="92">
        <f t="shared" si="2"/>
        <v>976.9179281866827</v>
      </c>
    </row>
    <row r="22" ht="12" thickTop="1"/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Rolling_Budgets_BA!B5" tooltip="Go to Previous Sheet" display="ç"/>
    <hyperlink ref="C4" location="Forecast_Data_BA!B5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landscape" paperSize="9" r:id="rId1"/>
  <headerFooter alignWithMargins="0">
    <oddFooter>&amp;L&amp;"Arial,Bold"&amp;7&amp;F
&amp;A
Printed: &amp;T on &amp;D&amp;C&amp;"Arial,Bold"&amp;10Page &amp;P of &amp;N&amp;RSumProduct Pty Ltd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showGridLines="0" zoomScalePageLayoutView="0" workbookViewId="0" topLeftCell="A1">
      <pane xSplit="1" ySplit="4" topLeftCell="B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10.83203125" defaultRowHeight="11.25"/>
  <cols>
    <col min="1" max="5" width="3.83203125" style="10" customWidth="1"/>
    <col min="6" max="8" width="10.83203125" style="10" customWidth="1"/>
    <col min="9" max="9" width="4.16015625" style="10" customWidth="1"/>
    <col min="10" max="10" width="10.83203125" style="10" customWidth="1"/>
    <col min="11" max="11" width="4.16015625" style="10" customWidth="1"/>
    <col min="12" max="12" width="11.5" style="10" bestFit="1" customWidth="1"/>
    <col min="13" max="16384" width="10.83203125" style="10" customWidth="1"/>
  </cols>
  <sheetData>
    <row r="1" spans="1:2" ht="18">
      <c r="A1" s="34" t="s">
        <v>20</v>
      </c>
      <c r="B1" s="35" t="s">
        <v>28</v>
      </c>
    </row>
    <row r="2" ht="15.75">
      <c r="B2" s="36" t="str">
        <f>Model_Name</f>
        <v>Rolling Budgets and Other Examples</v>
      </c>
    </row>
    <row r="3" spans="2:6" ht="11.25">
      <c r="B3" s="70" t="s">
        <v>3</v>
      </c>
      <c r="C3" s="70"/>
      <c r="D3" s="70"/>
      <c r="E3" s="70"/>
      <c r="F3" s="70"/>
    </row>
    <row r="4" spans="1:6" ht="12.75">
      <c r="A4" s="14" t="s">
        <v>6</v>
      </c>
      <c r="B4" s="16" t="s">
        <v>9</v>
      </c>
      <c r="C4" s="16" t="s">
        <v>10</v>
      </c>
      <c r="F4" s="17"/>
    </row>
    <row r="5" ht="11.25">
      <c r="B5" s="13"/>
    </row>
    <row r="7" ht="12.75">
      <c r="B7" s="37" t="str">
        <f>B1</f>
        <v>Forecast Data</v>
      </c>
    </row>
    <row r="8" ht="11.25"/>
    <row r="9" ht="12">
      <c r="C9" s="38" t="s">
        <v>34</v>
      </c>
    </row>
    <row r="10" ht="12" thickBot="1"/>
    <row r="11" spans="8:10" ht="12" thickBot="1">
      <c r="H11" s="39" t="s">
        <v>29</v>
      </c>
      <c r="J11" s="40">
        <v>4</v>
      </c>
    </row>
    <row r="13" spans="1:256" s="13" customFormat="1" ht="12" thickBot="1">
      <c r="A13" s="10"/>
      <c r="B13" s="10"/>
      <c r="C13" s="10"/>
      <c r="D13" s="41" t="s">
        <v>30</v>
      </c>
      <c r="E13" s="10"/>
      <c r="F13" s="10"/>
      <c r="G13" s="10"/>
      <c r="H13" s="10"/>
      <c r="I13" s="10"/>
      <c r="J13" s="42" t="s">
        <v>31</v>
      </c>
      <c r="K13" s="10"/>
      <c r="L13" s="43">
        <f>N(K13)+1</f>
        <v>1</v>
      </c>
      <c r="M13" s="43">
        <f>N(L13)+1</f>
        <v>2</v>
      </c>
      <c r="N13" s="43">
        <f>N(M13)+1</f>
        <v>3</v>
      </c>
      <c r="O13" s="43">
        <f>N(N13)+1</f>
        <v>4</v>
      </c>
      <c r="P13" s="43">
        <f>N(O13)+1</f>
        <v>5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9" s="44" customFormat="1" ht="12" thickBot="1">
      <c r="A14" s="10"/>
      <c r="B14" s="10"/>
      <c r="C14" s="10"/>
      <c r="D14" s="71" t="s">
        <v>32</v>
      </c>
      <c r="E14" s="71"/>
      <c r="F14" s="71"/>
      <c r="G14" s="47">
        <v>2012</v>
      </c>
      <c r="H14" s="10"/>
      <c r="I14" s="10"/>
      <c r="J14" s="51">
        <f ca="1">OFFSET(K14,,$J$11)</f>
        <v>8000</v>
      </c>
      <c r="K14" s="10"/>
      <c r="L14" s="49">
        <v>10000</v>
      </c>
      <c r="M14" s="49">
        <v>20000</v>
      </c>
      <c r="N14" s="49">
        <v>15000</v>
      </c>
      <c r="O14" s="49">
        <v>8000</v>
      </c>
      <c r="P14" s="49">
        <v>10000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16" s="45" customFormat="1" ht="12" thickBot="1">
      <c r="A15" s="10"/>
      <c r="B15" s="10"/>
      <c r="C15" s="10"/>
      <c r="D15" s="71" t="s">
        <v>33</v>
      </c>
      <c r="E15" s="71"/>
      <c r="F15" s="71"/>
      <c r="G15" s="48">
        <f aca="true" t="shared" si="0" ref="G15:G20">G14+1</f>
        <v>2013</v>
      </c>
      <c r="H15" s="10"/>
      <c r="I15" s="10"/>
      <c r="J15" s="52">
        <f aca="true" ca="1" t="shared" si="1" ref="J15:J20">OFFSET(K15,,$J$11)</f>
        <v>0.02</v>
      </c>
      <c r="K15" s="10"/>
      <c r="L15" s="45">
        <v>0.02</v>
      </c>
      <c r="M15" s="45">
        <v>0.01</v>
      </c>
      <c r="N15" s="45">
        <v>0.02</v>
      </c>
      <c r="O15" s="45">
        <v>0.02</v>
      </c>
      <c r="P15" s="45">
        <v>0</v>
      </c>
    </row>
    <row r="16" spans="1:29" s="46" customFormat="1" ht="12" thickBot="1">
      <c r="A16" s="10"/>
      <c r="B16" s="10"/>
      <c r="C16" s="10"/>
      <c r="D16" s="69" t="str">
        <f>D15</f>
        <v>Sales Growth</v>
      </c>
      <c r="E16" s="69"/>
      <c r="F16" s="69"/>
      <c r="G16" s="48">
        <f t="shared" si="0"/>
        <v>2014</v>
      </c>
      <c r="H16" s="10"/>
      <c r="I16" s="10"/>
      <c r="J16" s="53">
        <f ca="1" t="shared" si="1"/>
        <v>0.03</v>
      </c>
      <c r="K16" s="10"/>
      <c r="L16" s="50">
        <v>0.03</v>
      </c>
      <c r="M16" s="50">
        <v>0.015</v>
      </c>
      <c r="N16" s="50">
        <v>0.03</v>
      </c>
      <c r="O16" s="50">
        <v>0.03</v>
      </c>
      <c r="P16" s="50">
        <v>0</v>
      </c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1:29" s="46" customFormat="1" ht="12" thickBot="1">
      <c r="A17" s="10"/>
      <c r="B17" s="10"/>
      <c r="C17" s="10"/>
      <c r="D17" s="69" t="str">
        <f>D16</f>
        <v>Sales Growth</v>
      </c>
      <c r="E17" s="69"/>
      <c r="F17" s="69"/>
      <c r="G17" s="48">
        <f t="shared" si="0"/>
        <v>2015</v>
      </c>
      <c r="H17" s="10"/>
      <c r="I17" s="10"/>
      <c r="J17" s="53">
        <f ca="1" t="shared" si="1"/>
        <v>0.025</v>
      </c>
      <c r="K17" s="10"/>
      <c r="L17" s="50">
        <v>0.025</v>
      </c>
      <c r="M17" s="50">
        <v>0.04</v>
      </c>
      <c r="N17" s="50">
        <v>0.025</v>
      </c>
      <c r="O17" s="50">
        <v>0.025</v>
      </c>
      <c r="P17" s="50">
        <v>0</v>
      </c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1:256" s="46" customFormat="1" ht="12" thickBot="1">
      <c r="A18" s="10"/>
      <c r="B18" s="10"/>
      <c r="C18" s="10"/>
      <c r="D18" s="69" t="str">
        <f>D17</f>
        <v>Sales Growth</v>
      </c>
      <c r="E18" s="69"/>
      <c r="F18" s="69"/>
      <c r="G18" s="48">
        <f t="shared" si="0"/>
        <v>2016</v>
      </c>
      <c r="H18" s="10"/>
      <c r="I18" s="10"/>
      <c r="J18" s="53">
        <f ca="1" t="shared" si="1"/>
        <v>0.02</v>
      </c>
      <c r="K18" s="10"/>
      <c r="L18" s="50">
        <v>0.02</v>
      </c>
      <c r="M18" s="50">
        <v>0.04</v>
      </c>
      <c r="N18" s="50">
        <v>0.02</v>
      </c>
      <c r="O18" s="50">
        <v>0.02</v>
      </c>
      <c r="P18" s="50">
        <v>0</v>
      </c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9" s="45" customFormat="1" ht="12" thickBot="1">
      <c r="A19" s="10"/>
      <c r="B19" s="10"/>
      <c r="C19" s="10"/>
      <c r="D19" s="69" t="str">
        <f>D18</f>
        <v>Sales Growth</v>
      </c>
      <c r="E19" s="69"/>
      <c r="F19" s="69"/>
      <c r="G19" s="48">
        <f t="shared" si="0"/>
        <v>2017</v>
      </c>
      <c r="H19" s="10"/>
      <c r="I19" s="10"/>
      <c r="J19" s="53">
        <f ca="1" t="shared" si="1"/>
        <v>0.03</v>
      </c>
      <c r="K19" s="10"/>
      <c r="L19" s="50">
        <v>0.03</v>
      </c>
      <c r="M19" s="50">
        <v>0.025</v>
      </c>
      <c r="N19" s="50">
        <v>0.03</v>
      </c>
      <c r="O19" s="50">
        <v>0.03</v>
      </c>
      <c r="P19" s="50">
        <v>0</v>
      </c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</row>
    <row r="20" spans="1:29" s="45" customFormat="1" ht="12" thickBot="1">
      <c r="A20" s="10"/>
      <c r="B20" s="10"/>
      <c r="C20" s="10"/>
      <c r="D20" s="69" t="str">
        <f>D19</f>
        <v>Sales Growth</v>
      </c>
      <c r="E20" s="69"/>
      <c r="F20" s="69"/>
      <c r="G20" s="48">
        <f t="shared" si="0"/>
        <v>2018</v>
      </c>
      <c r="H20" s="10"/>
      <c r="I20" s="10"/>
      <c r="J20" s="53">
        <f ca="1" t="shared" si="1"/>
        <v>0.02</v>
      </c>
      <c r="K20" s="10"/>
      <c r="L20" s="50">
        <v>0.02</v>
      </c>
      <c r="M20" s="50">
        <v>0.03</v>
      </c>
      <c r="N20" s="50">
        <v>0.02</v>
      </c>
      <c r="O20" s="50">
        <v>0.02</v>
      </c>
      <c r="P20" s="50">
        <v>0</v>
      </c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</row>
    <row r="21" ht="11.25"/>
    <row r="22" ht="11.25"/>
    <row r="23" ht="11.25"/>
    <row r="24" ht="11.25"/>
    <row r="25" ht="11.25"/>
    <row r="26" ht="11.25"/>
    <row r="27" ht="11.25"/>
    <row r="28" ht="12.75">
      <c r="B28" s="54" t="s">
        <v>39</v>
      </c>
    </row>
    <row r="29" ht="11.25"/>
    <row r="30" ht="12">
      <c r="C30" s="38" t="s">
        <v>40</v>
      </c>
    </row>
    <row r="31" spans="3:18" ht="12">
      <c r="C31" s="38"/>
      <c r="J31" s="29" t="s">
        <v>37</v>
      </c>
      <c r="L31" s="55">
        <f>K31+1</f>
        <v>1</v>
      </c>
      <c r="M31" s="55">
        <f aca="true" t="shared" si="2" ref="M31:R31">L31+1</f>
        <v>2</v>
      </c>
      <c r="N31" s="55">
        <f t="shared" si="2"/>
        <v>3</v>
      </c>
      <c r="O31" s="55">
        <f t="shared" si="2"/>
        <v>4</v>
      </c>
      <c r="P31" s="55">
        <f t="shared" si="2"/>
        <v>5</v>
      </c>
      <c r="Q31" s="55">
        <f t="shared" si="2"/>
        <v>6</v>
      </c>
      <c r="R31" s="55">
        <f t="shared" si="2"/>
        <v>7</v>
      </c>
    </row>
    <row r="32" spans="10:18" ht="11.25">
      <c r="J32" s="29" t="s">
        <v>35</v>
      </c>
      <c r="L32" s="56">
        <f ca="1">OFFSET($G$13,L$31,)</f>
        <v>2012</v>
      </c>
      <c r="M32" s="56">
        <f aca="true" ca="1" t="shared" si="3" ref="M32:R32">OFFSET($G$13,M$31,)</f>
        <v>2013</v>
      </c>
      <c r="N32" s="56">
        <f ca="1" t="shared" si="3"/>
        <v>2014</v>
      </c>
      <c r="O32" s="56">
        <f ca="1" t="shared" si="3"/>
        <v>2015</v>
      </c>
      <c r="P32" s="56">
        <f ca="1" t="shared" si="3"/>
        <v>2016</v>
      </c>
      <c r="Q32" s="56">
        <f ca="1" t="shared" si="3"/>
        <v>2017</v>
      </c>
      <c r="R32" s="56">
        <f ca="1" t="shared" si="3"/>
        <v>2018</v>
      </c>
    </row>
    <row r="33" spans="10:18" ht="11.25">
      <c r="J33" s="29"/>
      <c r="L33" s="56"/>
      <c r="M33" s="56"/>
      <c r="N33" s="56"/>
      <c r="O33" s="56"/>
      <c r="P33" s="56"/>
      <c r="Q33" s="56"/>
      <c r="R33" s="56"/>
    </row>
    <row r="34" spans="4:18" ht="11.25">
      <c r="D34" s="29" t="s">
        <v>38</v>
      </c>
      <c r="J34" s="29"/>
      <c r="L34" s="58">
        <f ca="1">OFFSET($J$13,L$31,)</f>
        <v>8000</v>
      </c>
      <c r="M34" s="57">
        <f aca="true" ca="1" t="shared" si="4" ref="M34:R34">OFFSET($J$13,M$31,)</f>
        <v>0.02</v>
      </c>
      <c r="N34" s="57">
        <f ca="1" t="shared" si="4"/>
        <v>0.03</v>
      </c>
      <c r="O34" s="57">
        <f ca="1" t="shared" si="4"/>
        <v>0.025</v>
      </c>
      <c r="P34" s="57">
        <f ca="1" t="shared" si="4"/>
        <v>0.02</v>
      </c>
      <c r="Q34" s="57">
        <f ca="1" t="shared" si="4"/>
        <v>0.03</v>
      </c>
      <c r="R34" s="57">
        <f ca="1" t="shared" si="4"/>
        <v>0.02</v>
      </c>
    </row>
    <row r="35" ht="11.25"/>
    <row r="36" spans="4:18" ht="12" thickBot="1">
      <c r="D36" s="29" t="s">
        <v>36</v>
      </c>
      <c r="L36" s="59">
        <f>IF(L$31=1,L$34,K36*(1+L$34))</f>
        <v>8000</v>
      </c>
      <c r="M36" s="59">
        <f aca="true" t="shared" si="5" ref="M36:R36">IF(M$31=1,M$34,L36*(1+M$34))</f>
        <v>8160</v>
      </c>
      <c r="N36" s="59">
        <f t="shared" si="5"/>
        <v>8404.800000000001</v>
      </c>
      <c r="O36" s="59">
        <f t="shared" si="5"/>
        <v>8614.92</v>
      </c>
      <c r="P36" s="59">
        <f t="shared" si="5"/>
        <v>8787.2184</v>
      </c>
      <c r="Q36" s="59">
        <f t="shared" si="5"/>
        <v>9050.834952</v>
      </c>
      <c r="R36" s="59">
        <f t="shared" si="5"/>
        <v>9231.851651039999</v>
      </c>
    </row>
    <row r="37" ht="12" thickTop="1"/>
    <row r="38" ht="11.25"/>
    <row r="39" ht="11.25"/>
  </sheetData>
  <sheetProtection/>
  <mergeCells count="8">
    <mergeCell ref="D18:F18"/>
    <mergeCell ref="D19:F19"/>
    <mergeCell ref="D20:F20"/>
    <mergeCell ref="B3:F3"/>
    <mergeCell ref="D14:F14"/>
    <mergeCell ref="D15:F15"/>
    <mergeCell ref="D16:F16"/>
    <mergeCell ref="D17:F17"/>
  </mergeCells>
  <conditionalFormatting sqref="L14:IV20">
    <cfRule type="expression" priority="1" dxfId="6" stopIfTrue="1">
      <formula>L$13=$J$11</formula>
    </cfRule>
    <cfRule type="expression" priority="2" dxfId="7" stopIfTrue="1">
      <formula>L$13=""</formula>
    </cfRule>
  </conditionalFormatting>
  <dataValidations count="1">
    <dataValidation type="whole" operator="greaterThan" allowBlank="1" showInputMessage="1" showErrorMessage="1" promptTitle="Data Validated." prompt="Please enter an integer greater than zero." errorTitle="Invalid Assumption" error="Assumption must be an integer greater than zero." sqref="J11">
      <formula1>0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Rolling_Budgets_BO!B5" tooltip="Go to Previous Sheet" display="ç"/>
    <hyperlink ref="C4" location="'Actual_Data_BA'!A1" tooltip="Go to Next Sheet" display="'Actual_Data_BA'!A1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landscape" paperSize="9" scale="95" r:id="rId2"/>
  <headerFooter alignWithMargins="0">
    <oddFooter>&amp;L&amp;"Arial,Bold"&amp;7&amp;F
&amp;A
Printed: &amp;T on &amp;D&amp;C&amp;"Arial,Bold"&amp;10Page &amp;P of &amp;N&amp;RSumProduct Pty Ltd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zoomScalePageLayoutView="0" workbookViewId="0" topLeftCell="A1">
      <pane xSplit="1" ySplit="4" topLeftCell="B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10.83203125" defaultRowHeight="11.25"/>
  <cols>
    <col min="1" max="5" width="3.83203125" style="10" customWidth="1"/>
    <col min="6" max="7" width="10.83203125" style="10" customWidth="1"/>
    <col min="8" max="8" width="12.33203125" style="10" customWidth="1"/>
    <col min="9" max="9" width="4.16015625" style="10" customWidth="1"/>
    <col min="10" max="10" width="12.33203125" style="10" customWidth="1"/>
    <col min="11" max="11" width="4.16015625" style="10" customWidth="1"/>
    <col min="12" max="15" width="12.33203125" style="10" customWidth="1"/>
    <col min="16" max="16384" width="10.83203125" style="10" customWidth="1"/>
  </cols>
  <sheetData>
    <row r="1" spans="1:2" ht="18">
      <c r="A1" s="31" t="s">
        <v>20</v>
      </c>
      <c r="B1" s="12" t="s">
        <v>41</v>
      </c>
    </row>
    <row r="2" ht="15.75">
      <c r="B2" s="11" t="str">
        <f>Model_Name</f>
        <v>Rolling Budgets and Other Examples</v>
      </c>
    </row>
    <row r="3" spans="2:18" ht="11.25">
      <c r="B3" s="70" t="s">
        <v>3</v>
      </c>
      <c r="C3" s="70"/>
      <c r="D3" s="70"/>
      <c r="E3" s="70"/>
      <c r="F3" s="70"/>
      <c r="J3" s="33" t="str">
        <f>Forecast_Data_BA!J31</f>
        <v>Period</v>
      </c>
      <c r="L3" s="55">
        <f>Forecast_Data_BA!L31</f>
        <v>1</v>
      </c>
      <c r="M3" s="55">
        <f>Forecast_Data_BA!M31</f>
        <v>2</v>
      </c>
      <c r="N3" s="55">
        <f>Forecast_Data_BA!N31</f>
        <v>3</v>
      </c>
      <c r="O3" s="55">
        <f>Forecast_Data_BA!O31</f>
        <v>4</v>
      </c>
      <c r="P3" s="55">
        <f>Forecast_Data_BA!P31</f>
        <v>5</v>
      </c>
      <c r="Q3" s="55">
        <f>Forecast_Data_BA!Q31</f>
        <v>6</v>
      </c>
      <c r="R3" s="55">
        <f>Forecast_Data_BA!R31</f>
        <v>7</v>
      </c>
    </row>
    <row r="4" spans="1:18" ht="12.75">
      <c r="A4" s="14" t="s">
        <v>6</v>
      </c>
      <c r="B4" s="15" t="s">
        <v>9</v>
      </c>
      <c r="C4" s="15" t="s">
        <v>10</v>
      </c>
      <c r="F4" s="17"/>
      <c r="J4" s="33" t="str">
        <f>Forecast_Data_BA!J32</f>
        <v>Year</v>
      </c>
      <c r="L4" s="56">
        <f>Forecast_Data_BA!L32</f>
        <v>2012</v>
      </c>
      <c r="M4" s="56">
        <f>Forecast_Data_BA!M32</f>
        <v>2013</v>
      </c>
      <c r="N4" s="56">
        <f>Forecast_Data_BA!N32</f>
        <v>2014</v>
      </c>
      <c r="O4" s="56">
        <f>Forecast_Data_BA!O32</f>
        <v>2015</v>
      </c>
      <c r="P4" s="56">
        <f>Forecast_Data_BA!P32</f>
        <v>2016</v>
      </c>
      <c r="Q4" s="56">
        <f>Forecast_Data_BA!Q32</f>
        <v>2017</v>
      </c>
      <c r="R4" s="56">
        <f>Forecast_Data_BA!R32</f>
        <v>2018</v>
      </c>
    </row>
    <row r="5" ht="11.25">
      <c r="B5" s="13"/>
    </row>
    <row r="6" ht="11.25"/>
    <row r="7" ht="12.75">
      <c r="B7" s="60" t="str">
        <f>B1&amp;" to be Used for Calculations"</f>
        <v>Actual Data to be Used for Calculations</v>
      </c>
    </row>
    <row r="8" ht="11.25"/>
    <row r="9" ht="12">
      <c r="C9" s="28" t="s">
        <v>50</v>
      </c>
    </row>
    <row r="10" spans="10:18" ht="11.25">
      <c r="J10" s="29"/>
      <c r="L10" s="56"/>
      <c r="M10" s="56"/>
      <c r="N10" s="56"/>
      <c r="O10" s="56"/>
      <c r="P10" s="56"/>
      <c r="Q10" s="56"/>
      <c r="R10" s="56"/>
    </row>
    <row r="11" spans="4:18" ht="11.25">
      <c r="D11" s="33" t="str">
        <f>Forecast_Data_BA!D34</f>
        <v>Inputs</v>
      </c>
      <c r="J11" s="29"/>
      <c r="L11" s="58">
        <f>Forecast_Data_BA!L34</f>
        <v>8000</v>
      </c>
      <c r="M11" s="57">
        <f>Forecast_Data_BA!M34</f>
        <v>0.02</v>
      </c>
      <c r="N11" s="57">
        <f>Forecast_Data_BA!N34</f>
        <v>0.03</v>
      </c>
      <c r="O11" s="57">
        <f>Forecast_Data_BA!O34</f>
        <v>0.025</v>
      </c>
      <c r="P11" s="57">
        <f>Forecast_Data_BA!P34</f>
        <v>0.02</v>
      </c>
      <c r="Q11" s="57">
        <f>Forecast_Data_BA!Q34</f>
        <v>0.03</v>
      </c>
      <c r="R11" s="57">
        <f>Forecast_Data_BA!R34</f>
        <v>0.02</v>
      </c>
    </row>
    <row r="13" spans="4:18" ht="12" thickBot="1">
      <c r="D13" s="33" t="str">
        <f>Forecast_Data_BA!D36</f>
        <v>Sales</v>
      </c>
      <c r="L13" s="59">
        <f>Forecast_Data_BA!L36</f>
        <v>8000</v>
      </c>
      <c r="M13" s="59">
        <f>Forecast_Data_BA!M36</f>
        <v>8160</v>
      </c>
      <c r="N13" s="59">
        <f>Forecast_Data_BA!N36</f>
        <v>8404.800000000001</v>
      </c>
      <c r="O13" s="59">
        <f>Forecast_Data_BA!O36</f>
        <v>8614.92</v>
      </c>
      <c r="P13" s="59">
        <f>Forecast_Data_BA!P36</f>
        <v>8787.2184</v>
      </c>
      <c r="Q13" s="59">
        <f>Forecast_Data_BA!Q36</f>
        <v>9050.834952</v>
      </c>
      <c r="R13" s="59">
        <f>Forecast_Data_BA!R36</f>
        <v>9231.851651039999</v>
      </c>
    </row>
    <row r="14" ht="12" thickTop="1"/>
    <row r="15" ht="11.25"/>
    <row r="16" ht="12">
      <c r="C16" s="28" t="s">
        <v>51</v>
      </c>
    </row>
    <row r="17" ht="12" thickBot="1"/>
    <row r="18" spans="4:18" ht="12" thickBot="1">
      <c r="D18" s="29" t="s">
        <v>43</v>
      </c>
      <c r="H18" s="62" t="s">
        <v>49</v>
      </c>
      <c r="L18" s="61"/>
      <c r="M18" s="61">
        <v>9000</v>
      </c>
      <c r="N18" s="61">
        <v>8500</v>
      </c>
      <c r="O18" s="61"/>
      <c r="P18" s="61"/>
      <c r="Q18" s="61"/>
      <c r="R18" s="61"/>
    </row>
    <row r="21" ht="12">
      <c r="C21" s="28" t="s">
        <v>42</v>
      </c>
    </row>
    <row r="23" spans="4:18" ht="12" thickBot="1">
      <c r="D23" s="29" t="s">
        <v>42</v>
      </c>
      <c r="L23" s="59">
        <f>IF(L$18&lt;&gt;"",L$18,IF(L$3=1,L$11,K23*(1+L$11)))</f>
        <v>8000</v>
      </c>
      <c r="M23" s="59">
        <f aca="true" t="shared" si="0" ref="M23:R23">IF(M$18&lt;&gt;"",M$18,IF(M$3=1,M$11,L23*(1+M$11)))</f>
        <v>9000</v>
      </c>
      <c r="N23" s="59">
        <f t="shared" si="0"/>
        <v>8500</v>
      </c>
      <c r="O23" s="59">
        <f t="shared" si="0"/>
        <v>8712.5</v>
      </c>
      <c r="P23" s="59">
        <f t="shared" si="0"/>
        <v>8886.75</v>
      </c>
      <c r="Q23" s="59">
        <f t="shared" si="0"/>
        <v>9153.3525</v>
      </c>
      <c r="R23" s="59">
        <f t="shared" si="0"/>
        <v>9336.41955</v>
      </c>
    </row>
    <row r="24" ht="12" thickTop="1"/>
    <row r="25" ht="11.25"/>
    <row r="26" ht="12">
      <c r="C26" s="28" t="s">
        <v>52</v>
      </c>
    </row>
    <row r="27" ht="12">
      <c r="C27" s="28"/>
    </row>
    <row r="28" spans="10:18" ht="11.25">
      <c r="J28" s="10" t="s">
        <v>48</v>
      </c>
      <c r="L28" s="30">
        <f>L3</f>
        <v>1</v>
      </c>
      <c r="M28" s="30">
        <f aca="true" t="shared" si="1" ref="M28:R28">M3</f>
        <v>2</v>
      </c>
      <c r="N28" s="30">
        <f t="shared" si="1"/>
        <v>3</v>
      </c>
      <c r="O28" s="30">
        <f t="shared" si="1"/>
        <v>4</v>
      </c>
      <c r="P28" s="30">
        <f t="shared" si="1"/>
        <v>5</v>
      </c>
      <c r="Q28" s="30">
        <f t="shared" si="1"/>
        <v>6</v>
      </c>
      <c r="R28" s="30">
        <f t="shared" si="1"/>
        <v>7</v>
      </c>
    </row>
    <row r="29" spans="4:18" ht="11.25">
      <c r="D29" s="10" t="s">
        <v>45</v>
      </c>
      <c r="L29" s="58">
        <f>L13</f>
        <v>8000</v>
      </c>
      <c r="M29" s="58">
        <f aca="true" t="shared" si="2" ref="M29:R29">M13</f>
        <v>8160</v>
      </c>
      <c r="N29" s="58">
        <f t="shared" si="2"/>
        <v>8404.800000000001</v>
      </c>
      <c r="O29" s="58">
        <f t="shared" si="2"/>
        <v>8614.92</v>
      </c>
      <c r="P29" s="58">
        <f t="shared" si="2"/>
        <v>8787.2184</v>
      </c>
      <c r="Q29" s="58">
        <f t="shared" si="2"/>
        <v>9050.834952</v>
      </c>
      <c r="R29" s="58">
        <f t="shared" si="2"/>
        <v>9231.851651039999</v>
      </c>
    </row>
    <row r="30" spans="4:18" ht="11.25">
      <c r="D30" s="10" t="s">
        <v>47</v>
      </c>
      <c r="L30" s="63">
        <f>L23</f>
        <v>8000</v>
      </c>
      <c r="M30" s="63">
        <f aca="true" t="shared" si="3" ref="M30:R30">M23</f>
        <v>9000</v>
      </c>
      <c r="N30" s="63">
        <f t="shared" si="3"/>
        <v>8500</v>
      </c>
      <c r="O30" s="63">
        <f t="shared" si="3"/>
        <v>8712.5</v>
      </c>
      <c r="P30" s="63">
        <f t="shared" si="3"/>
        <v>8886.75</v>
      </c>
      <c r="Q30" s="63">
        <f t="shared" si="3"/>
        <v>9153.3525</v>
      </c>
      <c r="R30" s="63">
        <f t="shared" si="3"/>
        <v>9336.41955</v>
      </c>
    </row>
    <row r="31" spans="4:18" ht="11.25">
      <c r="D31" s="10" t="s">
        <v>46</v>
      </c>
      <c r="L31" s="58">
        <f>L30-L29</f>
        <v>0</v>
      </c>
      <c r="M31" s="58">
        <f aca="true" t="shared" si="4" ref="M31:R31">M30-M29</f>
        <v>840</v>
      </c>
      <c r="N31" s="58">
        <f t="shared" si="4"/>
        <v>95.19999999999891</v>
      </c>
      <c r="O31" s="58">
        <f t="shared" si="4"/>
        <v>97.57999999999993</v>
      </c>
      <c r="P31" s="58">
        <f t="shared" si="4"/>
        <v>99.53160000000025</v>
      </c>
      <c r="Q31" s="58">
        <f t="shared" si="4"/>
        <v>102.51754800000163</v>
      </c>
      <c r="R31" s="58">
        <f t="shared" si="4"/>
        <v>104.56789896000191</v>
      </c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Forecast_Data_BA'!A1" tooltip="Go to Previous Sheet" display="'Forecast_Data_BA'!A1"/>
    <hyperlink ref="C4" location="Bias_and_Estimates_BO!B5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landscape" paperSize="9" r:id="rId2"/>
  <headerFooter>
    <oddFooter>&amp;L&amp;"Arial,Bold"&amp;7&amp;F
&amp;A
Printed: &amp;T on &amp;D&amp;C&amp;"Arial,Bold"&amp;10Page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xSplit="1" ySplit="4" topLeftCell="B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10.83203125" defaultRowHeight="11.25"/>
  <cols>
    <col min="1" max="5" width="3.83203125" style="77" customWidth="1"/>
    <col min="6" max="8" width="10.83203125" style="77" customWidth="1"/>
    <col min="9" max="9" width="9.33203125" style="77" customWidth="1"/>
    <col min="10" max="10" width="10.83203125" style="77" customWidth="1"/>
    <col min="11" max="11" width="9.16015625" style="77" customWidth="1"/>
    <col min="12" max="12" width="11.5" style="77" bestFit="1" customWidth="1"/>
    <col min="13" max="16384" width="10.83203125" style="77" customWidth="1"/>
  </cols>
  <sheetData>
    <row r="1" spans="1:2" ht="18">
      <c r="A1" s="93" t="s">
        <v>44</v>
      </c>
      <c r="B1" s="76" t="s">
        <v>67</v>
      </c>
    </row>
    <row r="2" ht="15.75">
      <c r="B2" s="78" t="str">
        <f>Model_Name</f>
        <v>Rolling Budgets and Other Examples</v>
      </c>
    </row>
    <row r="3" spans="2:6" ht="11.25">
      <c r="B3" s="79" t="s">
        <v>3</v>
      </c>
      <c r="C3" s="79"/>
      <c r="D3" s="79"/>
      <c r="E3" s="79"/>
      <c r="F3" s="79"/>
    </row>
    <row r="4" spans="1:6" ht="12.75">
      <c r="A4" s="80" t="s">
        <v>6</v>
      </c>
      <c r="B4" s="80" t="s">
        <v>9</v>
      </c>
      <c r="C4" s="81"/>
      <c r="F4" s="82"/>
    </row>
    <row r="5" ht="11.25">
      <c r="B5" s="83"/>
    </row>
    <row r="7" ht="12.75">
      <c r="B7" s="106" t="str">
        <f>B1</f>
        <v>Bias and Estimates</v>
      </c>
    </row>
    <row r="9" spans="3:19" ht="12.75">
      <c r="C9" s="94" t="s">
        <v>68</v>
      </c>
      <c r="D9" s="94"/>
      <c r="E9" s="94"/>
      <c r="F9" s="94"/>
      <c r="G9" s="94"/>
      <c r="H9" s="94"/>
      <c r="I9" s="94"/>
      <c r="J9" s="94"/>
      <c r="K9" s="94"/>
      <c r="L9" s="94"/>
      <c r="M9" s="95"/>
      <c r="N9" s="95"/>
      <c r="O9" s="95"/>
      <c r="P9" s="95"/>
      <c r="Q9" s="95"/>
      <c r="R9" s="95"/>
      <c r="S9" s="95"/>
    </row>
    <row r="10" spans="3:19" ht="12.75">
      <c r="C10" s="95"/>
      <c r="D10" s="95"/>
      <c r="E10" s="95"/>
      <c r="F10" s="94"/>
      <c r="G10" s="94"/>
      <c r="H10" s="94"/>
      <c r="I10" s="94"/>
      <c r="J10" s="94"/>
      <c r="K10" s="94"/>
      <c r="L10" s="94"/>
      <c r="M10" s="95"/>
      <c r="N10" s="95"/>
      <c r="O10" s="95"/>
      <c r="P10" s="95"/>
      <c r="Q10" s="95"/>
      <c r="R10" s="95"/>
      <c r="S10" s="95"/>
    </row>
    <row r="11" spans="3:19" ht="12.75">
      <c r="C11" s="95"/>
      <c r="D11" s="95"/>
      <c r="E11" s="95"/>
      <c r="F11" s="96" t="s">
        <v>69</v>
      </c>
      <c r="G11" s="94"/>
      <c r="H11" s="94"/>
      <c r="I11" s="94"/>
      <c r="J11" s="94"/>
      <c r="K11" s="94"/>
      <c r="L11" s="94"/>
      <c r="M11" s="95"/>
      <c r="N11" s="95"/>
      <c r="O11" s="95"/>
      <c r="P11" s="95"/>
      <c r="Q11" s="95"/>
      <c r="R11" s="95"/>
      <c r="S11" s="95"/>
    </row>
    <row r="12" spans="3:19" ht="12.75">
      <c r="C12" s="95"/>
      <c r="D12" s="95"/>
      <c r="E12" s="95"/>
      <c r="F12" s="94"/>
      <c r="G12" s="94"/>
      <c r="H12" s="94"/>
      <c r="I12" s="94"/>
      <c r="J12" s="94"/>
      <c r="K12" s="94"/>
      <c r="L12" s="94"/>
      <c r="M12" s="95"/>
      <c r="N12" s="95"/>
      <c r="O12" s="95"/>
      <c r="P12" s="95"/>
      <c r="Q12" s="95"/>
      <c r="R12" s="95"/>
      <c r="S12" s="95"/>
    </row>
    <row r="13" spans="3:19" ht="12.75">
      <c r="C13" s="95"/>
      <c r="D13" s="95"/>
      <c r="E13" s="95"/>
      <c r="F13" s="107" t="s">
        <v>70</v>
      </c>
      <c r="G13" s="94"/>
      <c r="H13" s="94"/>
      <c r="I13" s="94"/>
      <c r="J13" s="94"/>
      <c r="K13" s="94"/>
      <c r="L13" s="94"/>
      <c r="M13" s="95"/>
      <c r="N13" s="95"/>
      <c r="O13" s="95"/>
      <c r="P13" s="95"/>
      <c r="Q13" s="95"/>
      <c r="R13" s="95"/>
      <c r="S13" s="95"/>
    </row>
    <row r="14" spans="3:19" ht="12.75">
      <c r="C14" s="95"/>
      <c r="D14" s="95"/>
      <c r="E14" s="95"/>
      <c r="F14" s="94"/>
      <c r="G14" s="94"/>
      <c r="H14" s="94"/>
      <c r="I14" s="94"/>
      <c r="J14" s="94"/>
      <c r="K14" s="94"/>
      <c r="L14" s="94"/>
      <c r="M14" s="95"/>
      <c r="N14" s="95"/>
      <c r="O14" s="95"/>
      <c r="P14" s="95"/>
      <c r="Q14" s="95"/>
      <c r="R14" s="95"/>
      <c r="S14" s="95"/>
    </row>
    <row r="15" spans="3:19" ht="12.75">
      <c r="C15" s="95"/>
      <c r="D15" s="95"/>
      <c r="E15" s="95"/>
      <c r="F15" s="96" t="s">
        <v>71</v>
      </c>
      <c r="G15" s="94"/>
      <c r="H15" s="94"/>
      <c r="I15" s="94"/>
      <c r="J15" s="94"/>
      <c r="K15" s="94"/>
      <c r="L15" s="94"/>
      <c r="M15" s="95"/>
      <c r="N15" s="95"/>
      <c r="O15" s="95"/>
      <c r="P15" s="95"/>
      <c r="Q15" s="95"/>
      <c r="R15" s="95"/>
      <c r="S15" s="95"/>
    </row>
    <row r="16" spans="3:19" ht="12.75">
      <c r="C16" s="95"/>
      <c r="D16" s="95"/>
      <c r="E16" s="95"/>
      <c r="F16" s="94"/>
      <c r="G16" s="94"/>
      <c r="H16" s="94"/>
      <c r="I16" s="94"/>
      <c r="J16" s="94"/>
      <c r="K16" s="94"/>
      <c r="L16" s="94"/>
      <c r="M16" s="95"/>
      <c r="N16" s="95"/>
      <c r="O16" s="95"/>
      <c r="P16" s="95"/>
      <c r="Q16" s="95"/>
      <c r="R16" s="95"/>
      <c r="S16" s="95"/>
    </row>
    <row r="17" spans="3:19" ht="12.75">
      <c r="C17" s="95"/>
      <c r="D17" s="95"/>
      <c r="E17" s="95"/>
      <c r="F17" s="94"/>
      <c r="G17" s="94"/>
      <c r="H17" s="94"/>
      <c r="I17" s="94"/>
      <c r="J17" s="94"/>
      <c r="K17" s="94"/>
      <c r="L17" s="94"/>
      <c r="M17" s="95"/>
      <c r="N17" s="95"/>
      <c r="O17" s="95"/>
      <c r="P17" s="95"/>
      <c r="Q17" s="95"/>
      <c r="R17" s="95"/>
      <c r="S17" s="95"/>
    </row>
    <row r="18" spans="3:19" ht="12.75">
      <c r="C18" s="84" t="s">
        <v>72</v>
      </c>
      <c r="D18" s="95"/>
      <c r="E18" s="95"/>
      <c r="F18" s="94"/>
      <c r="G18" s="94"/>
      <c r="H18" s="94"/>
      <c r="I18" s="94"/>
      <c r="J18" s="94"/>
      <c r="K18" s="94"/>
      <c r="L18" s="94"/>
      <c r="M18" s="95"/>
      <c r="N18" s="95"/>
      <c r="O18" s="95"/>
      <c r="P18" s="95"/>
      <c r="Q18" s="95"/>
      <c r="R18" s="95"/>
      <c r="S18" s="95"/>
    </row>
    <row r="19" spans="3:19" ht="15.75">
      <c r="C19" s="97"/>
      <c r="D19" s="95"/>
      <c r="E19" s="95"/>
      <c r="F19" s="94"/>
      <c r="G19" s="94"/>
      <c r="H19" s="94"/>
      <c r="I19" s="94"/>
      <c r="J19" s="94"/>
      <c r="K19" s="94"/>
      <c r="L19" s="94"/>
      <c r="M19" s="95"/>
      <c r="N19" s="95"/>
      <c r="O19" s="95"/>
      <c r="P19" s="95"/>
      <c r="Q19" s="95"/>
      <c r="R19" s="95"/>
      <c r="S19" s="95"/>
    </row>
    <row r="20" spans="3:19" ht="15.75">
      <c r="C20" s="95"/>
      <c r="D20" s="95"/>
      <c r="E20" s="95"/>
      <c r="F20" s="94" t="s">
        <v>73</v>
      </c>
      <c r="G20" s="94"/>
      <c r="H20" s="94"/>
      <c r="I20" s="94"/>
      <c r="J20" s="94"/>
      <c r="K20" s="94"/>
      <c r="L20" s="94"/>
      <c r="M20" s="95"/>
      <c r="N20" s="95"/>
      <c r="O20" s="95"/>
      <c r="P20" s="95"/>
      <c r="Q20" s="95"/>
      <c r="R20" s="95"/>
      <c r="S20" s="95"/>
    </row>
    <row r="21" spans="3:19" ht="12.75">
      <c r="C21" s="95"/>
      <c r="D21" s="95"/>
      <c r="E21" s="95"/>
      <c r="F21" s="94"/>
      <c r="G21" s="94"/>
      <c r="H21" s="94"/>
      <c r="I21" s="94"/>
      <c r="J21" s="94"/>
      <c r="K21" s="94"/>
      <c r="L21" s="94"/>
      <c r="M21" s="95"/>
      <c r="N21" s="95"/>
      <c r="O21" s="95"/>
      <c r="P21" s="95"/>
      <c r="Q21" s="95"/>
      <c r="R21" s="95"/>
      <c r="S21" s="95"/>
    </row>
    <row r="22" spans="3:19" ht="15">
      <c r="C22" s="95"/>
      <c r="D22" s="95"/>
      <c r="E22" s="95"/>
      <c r="F22" s="108" t="s">
        <v>74</v>
      </c>
      <c r="G22" s="108" t="s">
        <v>77</v>
      </c>
      <c r="H22" s="108" t="s">
        <v>78</v>
      </c>
      <c r="I22" s="108" t="s">
        <v>79</v>
      </c>
      <c r="J22" s="108" t="s">
        <v>80</v>
      </c>
      <c r="K22" s="108" t="s">
        <v>81</v>
      </c>
      <c r="L22" s="108" t="s">
        <v>82</v>
      </c>
      <c r="M22" s="95"/>
      <c r="N22" s="95"/>
      <c r="O22" s="95"/>
      <c r="P22" s="95"/>
      <c r="Q22" s="95"/>
      <c r="R22" s="95"/>
      <c r="S22" s="95"/>
    </row>
    <row r="23" spans="3:19" ht="12.75">
      <c r="C23" s="95"/>
      <c r="D23" s="95"/>
      <c r="E23" s="95"/>
      <c r="F23" s="98">
        <v>1</v>
      </c>
      <c r="G23" s="98">
        <v>170</v>
      </c>
      <c r="H23" s="98">
        <v>200</v>
      </c>
      <c r="I23" s="98">
        <f aca="true" t="shared" si="0" ref="I23:I28">G23-H23</f>
        <v>-30</v>
      </c>
      <c r="J23" s="98">
        <f aca="true" t="shared" si="1" ref="J23:J28">I23^2</f>
        <v>900</v>
      </c>
      <c r="K23" s="98">
        <f aca="true" t="shared" si="2" ref="K23:K28">SQRT(J23)</f>
        <v>30</v>
      </c>
      <c r="L23" s="99">
        <f aca="true" t="shared" si="3" ref="L23:L28">K23/G23</f>
        <v>0.17647058823529413</v>
      </c>
      <c r="M23" s="95"/>
      <c r="N23" s="95"/>
      <c r="O23" s="95"/>
      <c r="P23" s="95"/>
      <c r="Q23" s="95"/>
      <c r="R23" s="95"/>
      <c r="S23" s="95"/>
    </row>
    <row r="24" spans="3:19" ht="12.75">
      <c r="C24" s="95"/>
      <c r="D24" s="95"/>
      <c r="E24" s="95"/>
      <c r="F24" s="98">
        <v>2</v>
      </c>
      <c r="G24" s="98">
        <v>230</v>
      </c>
      <c r="H24" s="98">
        <v>195</v>
      </c>
      <c r="I24" s="98">
        <f t="shared" si="0"/>
        <v>35</v>
      </c>
      <c r="J24" s="98">
        <f t="shared" si="1"/>
        <v>1225</v>
      </c>
      <c r="K24" s="98">
        <f t="shared" si="2"/>
        <v>35</v>
      </c>
      <c r="L24" s="99">
        <f t="shared" si="3"/>
        <v>0.15217391304347827</v>
      </c>
      <c r="M24" s="95"/>
      <c r="N24" s="95"/>
      <c r="O24" s="95"/>
      <c r="P24" s="95"/>
      <c r="Q24" s="95"/>
      <c r="R24" s="95"/>
      <c r="S24" s="95"/>
    </row>
    <row r="25" spans="3:19" ht="12.75">
      <c r="C25" s="95"/>
      <c r="D25" s="95"/>
      <c r="E25" s="95"/>
      <c r="F25" s="98">
        <v>3</v>
      </c>
      <c r="G25" s="98">
        <v>250</v>
      </c>
      <c r="H25" s="98">
        <v>210</v>
      </c>
      <c r="I25" s="98">
        <f t="shared" si="0"/>
        <v>40</v>
      </c>
      <c r="J25" s="98">
        <f t="shared" si="1"/>
        <v>1600</v>
      </c>
      <c r="K25" s="98">
        <f t="shared" si="2"/>
        <v>40</v>
      </c>
      <c r="L25" s="99">
        <f t="shared" si="3"/>
        <v>0.16</v>
      </c>
      <c r="M25" s="95"/>
      <c r="N25" s="95"/>
      <c r="O25" s="95"/>
      <c r="P25" s="95"/>
      <c r="Q25" s="95"/>
      <c r="R25" s="95"/>
      <c r="S25" s="95"/>
    </row>
    <row r="26" spans="3:19" ht="12.75">
      <c r="C26" s="95"/>
      <c r="D26" s="95"/>
      <c r="E26" s="95"/>
      <c r="F26" s="98">
        <v>4</v>
      </c>
      <c r="G26" s="98">
        <v>200</v>
      </c>
      <c r="H26" s="98">
        <v>220</v>
      </c>
      <c r="I26" s="98">
        <f t="shared" si="0"/>
        <v>-20</v>
      </c>
      <c r="J26" s="98">
        <f t="shared" si="1"/>
        <v>400</v>
      </c>
      <c r="K26" s="98">
        <f t="shared" si="2"/>
        <v>20</v>
      </c>
      <c r="L26" s="99">
        <f t="shared" si="3"/>
        <v>0.1</v>
      </c>
      <c r="M26" s="95"/>
      <c r="N26" s="95"/>
      <c r="O26" s="95"/>
      <c r="P26" s="95"/>
      <c r="Q26" s="95"/>
      <c r="R26" s="95"/>
      <c r="S26" s="95"/>
    </row>
    <row r="27" spans="3:19" ht="12.75">
      <c r="C27" s="95"/>
      <c r="D27" s="95"/>
      <c r="E27" s="95"/>
      <c r="F27" s="98">
        <v>5</v>
      </c>
      <c r="G27" s="98">
        <v>185</v>
      </c>
      <c r="H27" s="98">
        <v>210</v>
      </c>
      <c r="I27" s="98">
        <f t="shared" si="0"/>
        <v>-25</v>
      </c>
      <c r="J27" s="98">
        <f t="shared" si="1"/>
        <v>625</v>
      </c>
      <c r="K27" s="98">
        <f t="shared" si="2"/>
        <v>25</v>
      </c>
      <c r="L27" s="99">
        <f t="shared" si="3"/>
        <v>0.13513513513513514</v>
      </c>
      <c r="M27" s="95"/>
      <c r="N27" s="95"/>
      <c r="O27" s="95"/>
      <c r="P27" s="95"/>
      <c r="Q27" s="95"/>
      <c r="R27" s="95"/>
      <c r="S27" s="95"/>
    </row>
    <row r="28" spans="3:19" ht="12.75">
      <c r="C28" s="95"/>
      <c r="D28" s="95"/>
      <c r="E28" s="95"/>
      <c r="F28" s="98">
        <v>6</v>
      </c>
      <c r="G28" s="98">
        <v>180</v>
      </c>
      <c r="H28" s="98">
        <v>200</v>
      </c>
      <c r="I28" s="98">
        <f t="shared" si="0"/>
        <v>-20</v>
      </c>
      <c r="J28" s="98">
        <f t="shared" si="1"/>
        <v>400</v>
      </c>
      <c r="K28" s="98">
        <f t="shared" si="2"/>
        <v>20</v>
      </c>
      <c r="L28" s="99">
        <f t="shared" si="3"/>
        <v>0.1111111111111111</v>
      </c>
      <c r="M28" s="95"/>
      <c r="N28" s="95"/>
      <c r="O28" s="95"/>
      <c r="P28" s="95"/>
      <c r="Q28" s="95"/>
      <c r="R28" s="95"/>
      <c r="S28" s="95"/>
    </row>
    <row r="29" spans="3:19" ht="12.75">
      <c r="C29" s="95"/>
      <c r="D29" s="95"/>
      <c r="E29" s="95"/>
      <c r="F29" s="100" t="s">
        <v>75</v>
      </c>
      <c r="G29" s="101"/>
      <c r="H29" s="101"/>
      <c r="I29" s="102">
        <f>SUM(I23:I28)</f>
        <v>-20</v>
      </c>
      <c r="J29" s="102">
        <f>SUM(J23:J28)</f>
        <v>5150</v>
      </c>
      <c r="K29" s="102">
        <f>SUM(K23:K28)</f>
        <v>170</v>
      </c>
      <c r="L29" s="103">
        <f>SUM(L23:L28)</f>
        <v>0.8348907475250187</v>
      </c>
      <c r="M29" s="95"/>
      <c r="N29" s="95"/>
      <c r="O29" s="95"/>
      <c r="P29" s="95"/>
      <c r="Q29" s="95"/>
      <c r="R29" s="95"/>
      <c r="S29" s="95"/>
    </row>
    <row r="30" spans="3:19" ht="12.75">
      <c r="C30" s="95"/>
      <c r="D30" s="95"/>
      <c r="E30" s="95"/>
      <c r="F30" s="94"/>
      <c r="G30" s="94"/>
      <c r="H30" s="94"/>
      <c r="I30" s="104"/>
      <c r="J30" s="104"/>
      <c r="K30" s="104"/>
      <c r="L30" s="104"/>
      <c r="M30" s="95"/>
      <c r="N30" s="95"/>
      <c r="O30" s="95"/>
      <c r="P30" s="95"/>
      <c r="Q30" s="95"/>
      <c r="R30" s="95"/>
      <c r="S30" s="95"/>
    </row>
    <row r="31" spans="3:19" ht="12.75">
      <c r="C31" s="95"/>
      <c r="D31" s="95"/>
      <c r="E31" s="109" t="s">
        <v>76</v>
      </c>
      <c r="F31" s="96"/>
      <c r="G31" s="94"/>
      <c r="H31" s="94"/>
      <c r="I31" s="104"/>
      <c r="J31" s="104"/>
      <c r="K31" s="104"/>
      <c r="L31" s="104"/>
      <c r="M31" s="95"/>
      <c r="N31" s="95"/>
      <c r="O31" s="95"/>
      <c r="P31" s="95"/>
      <c r="Q31" s="95"/>
      <c r="R31" s="95"/>
      <c r="S31" s="95"/>
    </row>
    <row r="32" spans="3:19" ht="12.75">
      <c r="C32" s="95"/>
      <c r="D32" s="95"/>
      <c r="E32" s="95"/>
      <c r="F32" s="105"/>
      <c r="G32" s="94"/>
      <c r="H32" s="94"/>
      <c r="I32" s="94"/>
      <c r="J32" s="94"/>
      <c r="K32" s="94"/>
      <c r="L32" s="94"/>
      <c r="M32" s="95"/>
      <c r="N32" s="95"/>
      <c r="O32" s="95"/>
      <c r="P32" s="95"/>
      <c r="Q32" s="95"/>
      <c r="R32" s="95"/>
      <c r="S32" s="95"/>
    </row>
    <row r="33" spans="3:19" ht="12.75">
      <c r="C33" s="95"/>
      <c r="D33" s="95"/>
      <c r="E33" s="95"/>
      <c r="F33" s="105" t="str">
        <f>"1. Cumulative sum of Forecast Errors (CFE) = "&amp;TEXT(I29,"#,##0")</f>
        <v>1. Cumulative sum of Forecast Errors (CFE) = -20</v>
      </c>
      <c r="G33" s="94"/>
      <c r="H33" s="94"/>
      <c r="I33" s="94"/>
      <c r="J33" s="94"/>
      <c r="K33" s="94"/>
      <c r="L33" s="94"/>
      <c r="M33" s="95"/>
      <c r="N33" s="95"/>
      <c r="O33" s="95"/>
      <c r="P33" s="95"/>
      <c r="Q33" s="95"/>
      <c r="R33" s="95"/>
      <c r="S33" s="95"/>
    </row>
    <row r="34" spans="3:19" ht="12.75">
      <c r="C34" s="95"/>
      <c r="D34" s="95"/>
      <c r="E34" s="95"/>
      <c r="F34" s="105" t="str">
        <f>"2. Mean Absolute Deviation (MAD) = "&amp;TEXT(K29,"#,##0")&amp;" / "&amp;TEXT(COUNT(F23:F28),"#,##0")&amp;" = "&amp;TEXT(K29/COUNT(F23:F28),"#,##0.00")</f>
        <v>2. Mean Absolute Deviation (MAD) = 170 / 6 = 28.33</v>
      </c>
      <c r="G34" s="94"/>
      <c r="H34" s="94"/>
      <c r="I34" s="94"/>
      <c r="J34" s="94"/>
      <c r="K34" s="94"/>
      <c r="L34" s="94"/>
      <c r="M34" s="95"/>
      <c r="N34" s="95"/>
      <c r="O34" s="95"/>
      <c r="P34" s="95"/>
      <c r="Q34" s="95"/>
      <c r="R34" s="95"/>
      <c r="S34" s="95"/>
    </row>
    <row r="35" spans="3:19" ht="12.75">
      <c r="C35" s="95"/>
      <c r="D35" s="95"/>
      <c r="E35" s="95"/>
      <c r="F35" s="105" t="str">
        <f>"3. Mean Squared Error (MSE) = "&amp;TEXT(J29,"#,##0")&amp;" / "&amp;TEXT(COUNT(F23:F28),"#,##0")&amp;" = "&amp;TEXT(J29/COUNT(F23:F28),"#,##0.00")</f>
        <v>3. Mean Squared Error (MSE) = 5,150 / 6 = 858.33</v>
      </c>
      <c r="G35" s="94"/>
      <c r="H35" s="94"/>
      <c r="I35" s="94"/>
      <c r="J35" s="94"/>
      <c r="K35" s="94"/>
      <c r="L35" s="94"/>
      <c r="M35" s="95"/>
      <c r="N35" s="95"/>
      <c r="O35" s="95"/>
      <c r="P35" s="95"/>
      <c r="Q35" s="95"/>
      <c r="R35" s="95"/>
      <c r="S35" s="95"/>
    </row>
    <row r="36" spans="3:19" ht="12.75">
      <c r="C36" s="95"/>
      <c r="D36" s="95"/>
      <c r="E36" s="95"/>
      <c r="F36" s="105" t="str">
        <f>"4. Standard Deviation (SD) = SQRT("&amp;TEXT(J29,"#,##0")&amp;" / "&amp;TEXT(COUNT(F23:F28),"#,##0")&amp;") = "&amp;TEXT(SQRT(J29/COUNT(F23:F28)),"#,##0.00")</f>
        <v>4. Standard Deviation (SD) = SQRT(5,150 / 6) = 29.30</v>
      </c>
      <c r="G36" s="94"/>
      <c r="H36" s="94"/>
      <c r="I36" s="94"/>
      <c r="J36" s="94"/>
      <c r="K36" s="94"/>
      <c r="L36" s="94"/>
      <c r="M36" s="95"/>
      <c r="N36" s="95"/>
      <c r="O36" s="95"/>
      <c r="P36" s="95"/>
      <c r="Q36" s="95"/>
      <c r="R36" s="95"/>
      <c r="S36" s="95"/>
    </row>
    <row r="37" spans="3:19" ht="12.75">
      <c r="C37" s="95"/>
      <c r="D37" s="95"/>
      <c r="E37" s="95"/>
      <c r="F37" s="105" t="str">
        <f>"5. Mean Absolute Percentage Error (MAPE) = "&amp;TEXT(L29,"#,##0.00%")&amp;" / "&amp;TEXT(COUNT(F23:F28),"#,##0")&amp;" = "&amp;TEXT(L29/COUNT(F23:F28),"#,##0.00%")</f>
        <v>5. Mean Absolute Percentage Error (MAPE) = 83.49% / 6 = 13.91%</v>
      </c>
      <c r="G37" s="94"/>
      <c r="H37" s="94"/>
      <c r="I37" s="94"/>
      <c r="J37" s="94"/>
      <c r="K37" s="94"/>
      <c r="L37" s="94"/>
      <c r="M37" s="95"/>
      <c r="N37" s="95"/>
      <c r="O37" s="95"/>
      <c r="P37" s="95"/>
      <c r="Q37" s="95"/>
      <c r="R37" s="95"/>
      <c r="S37" s="95"/>
    </row>
    <row r="38" spans="3:19" ht="12.75"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Actual_Data_BA!B5" tooltip="Go to Previous Sheet" display="ç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landscape" paperSize="9" scale="92" r:id="rId1"/>
  <headerFooter alignWithMargins="0">
    <oddFooter>&amp;L&amp;"Arial,Bold"&amp;7&amp;F
&amp;A
Printed: &amp;T on &amp;D&amp;C&amp;"Arial,Bold"&amp;10Page &amp;P of &amp;N&amp;RSumProduct Pty Ltd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SumProduct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2014-11-29T09:49:13Z</cp:lastPrinted>
  <dcterms:created xsi:type="dcterms:W3CDTF">2011-02-27T04:26:20Z</dcterms:created>
  <dcterms:modified xsi:type="dcterms:W3CDTF">2014-11-29T09:57:43Z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